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drawings/drawing3.xml" ContentType="application/vnd.openxmlformats-officedocument.drawing+xml"/>
  <Override PartName="/xl/comments5.xml" ContentType="application/vnd.openxmlformats-officedocument.spreadsheetml.comments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inance\Entitlement Utilization Reports\Audit\Cash\"/>
    </mc:Choice>
  </mc:AlternateContent>
  <bookViews>
    <workbookView xWindow="0" yWindow="0" windowWidth="28800" windowHeight="13020" tabRatio="601" activeTab="1"/>
  </bookViews>
  <sheets>
    <sheet name="Concourse B" sheetId="25" r:id="rId1"/>
    <sheet name="RF Question Sheet" sheetId="24" r:id="rId2"/>
    <sheet name="Summary" sheetId="23" r:id="rId3"/>
    <sheet name="11400 Entitlement review" sheetId="13" r:id="rId4"/>
    <sheet name="11500 SCAS review" sheetId="12" r:id="rId5"/>
    <sheet name="11600  RAISE review" sheetId="11" r:id="rId6"/>
  </sheets>
  <definedNames>
    <definedName name="_xlnm._FilterDatabase" localSheetId="0" hidden="1">'Concourse B'!$A$2:$E$2</definedName>
    <definedName name="_xlnm.Print_Area" localSheetId="0">'Concourse B'!$A$1:$F$65</definedName>
    <definedName name="TMB1009192580">#REF!</definedName>
    <definedName name="TMB1013257479">#REF!</definedName>
    <definedName name="TMB1013307054">#REF!</definedName>
    <definedName name="TMB1037368811">#REF!</definedName>
    <definedName name="TMB1043015690">#REF!</definedName>
    <definedName name="TMB1053636996">#REF!</definedName>
    <definedName name="TMB1056494917">#REF!</definedName>
    <definedName name="TMB1061449956">'11400 Entitlement review'!$I$101</definedName>
    <definedName name="TMB1066068769">#REF!</definedName>
    <definedName name="TMB1066088157">#REF!</definedName>
    <definedName name="TMB1074623144">'11400 Entitlement review'!$I$132</definedName>
    <definedName name="TMB1078034979">#REF!</definedName>
    <definedName name="TMB1079093232">#REF!</definedName>
    <definedName name="TMB108338050">#REF!</definedName>
    <definedName name="TMB1085393175">#REF!</definedName>
    <definedName name="TMB1093947550">#REF!</definedName>
    <definedName name="TMB1099624616">#REF!</definedName>
    <definedName name="TMB1103708903">#REF!</definedName>
    <definedName name="TMB1108584180">Summary!$I$19</definedName>
    <definedName name="TMB111008470">#REF!</definedName>
    <definedName name="TMB1112263278">#REF!</definedName>
    <definedName name="TMB1130529431">#REF!</definedName>
    <definedName name="TMB1133436927">#REF!</definedName>
    <definedName name="TMB113461202">#REF!</definedName>
    <definedName name="TMB1139331681">#REF!</definedName>
    <definedName name="TMB1145532474">#REF!</definedName>
    <definedName name="TMB115092757">#REF!</definedName>
    <definedName name="TMB1168150177">'11400 Entitlement review'!$I$155</definedName>
    <definedName name="TMB1168604941">#REF!</definedName>
    <definedName name="TMB1183390296">'11400 Entitlement review'!$A$6</definedName>
    <definedName name="TMB1190985568">#REF!</definedName>
    <definedName name="TMB1192380047">'11400 Entitlement review'!$I$96</definedName>
    <definedName name="TMB1215788740">'11400 Entitlement review'!$E$169</definedName>
    <definedName name="TMB1217232794">#REF!</definedName>
    <definedName name="TMB1223888351">#REF!</definedName>
    <definedName name="TMB1224946604">#REF!</definedName>
    <definedName name="TMB1230287444">#REF!</definedName>
    <definedName name="TMB1237259839">#REF!</definedName>
    <definedName name="TMB124151471">'11600  RAISE review'!$I$77</definedName>
    <definedName name="TMB12457435">#REF!</definedName>
    <definedName name="TMB1260431456">'11500 SCAS review'!$I$35</definedName>
    <definedName name="TMB1261776360">#REF!</definedName>
    <definedName name="TMB1286193731">#REF!</definedName>
    <definedName name="TMB1302274415">#REF!</definedName>
    <definedName name="TMB1305330636">'11400 Entitlement review'!$I$87</definedName>
    <definedName name="TMB1306339314">#REF!</definedName>
    <definedName name="TMB1316555431">#REF!</definedName>
    <definedName name="TMB1317010195">#REF!</definedName>
    <definedName name="TMB1324555892">#REF!</definedName>
    <definedName name="TMB1325208956">'11400 Entitlement review'!$D$128</definedName>
    <definedName name="TMB1328502253">'11400 Entitlement review'!$E$133</definedName>
    <definedName name="TMB1329243668">#REF!</definedName>
    <definedName name="TMB1345492465">#REF!</definedName>
    <definedName name="TMB1349320288">#REF!</definedName>
    <definedName name="TMB1359051454">#REF!</definedName>
    <definedName name="TMB1360564471">#REF!</definedName>
    <definedName name="TMB1365153097">#REF!</definedName>
    <definedName name="TMB1368495969">#REF!</definedName>
    <definedName name="TMB1368881770">'11400 Entitlement review'!$I$70</definedName>
    <definedName name="TMB1376477042">'11500 SCAS review'!$D$45</definedName>
    <definedName name="TMB1385951744">#REF!</definedName>
    <definedName name="TMB1411664444">#REF!</definedName>
    <definedName name="TMB1411694631">#REF!</definedName>
    <definedName name="TMB1417776886">#REF!</definedName>
    <definedName name="TMB1419507591">#REF!</definedName>
    <definedName name="TMB142012435">'11400 Entitlement review'!$D$160</definedName>
    <definedName name="TMB143456489">#REF!</definedName>
    <definedName name="TMB1435489125">'11400 Entitlement review'!$I$150</definedName>
    <definedName name="TMB1440780390">'11600  RAISE review'!$I$47</definedName>
    <definedName name="TMB1442748171">#REF!</definedName>
    <definedName name="TMB1457266263">#REF!</definedName>
    <definedName name="TMB1462913142">#REF!</definedName>
    <definedName name="TMB1476204868">#REF!</definedName>
    <definedName name="TMB1485897258">#REF!</definedName>
    <definedName name="TMB1486401597">#REF!</definedName>
    <definedName name="TMB1495529274">'11400 Entitlement review'!$I$100</definedName>
    <definedName name="TMB1508583924">#REF!</definedName>
    <definedName name="TMB1510077553">'11400 Entitlement review'!$I$112</definedName>
    <definedName name="TMB1514043302">#REF!</definedName>
    <definedName name="TMB1516683535">'11400 Entitlement review'!$A$11</definedName>
    <definedName name="TMB15196818">#REF!</definedName>
    <definedName name="TMB1532527143">#REF!</definedName>
    <definedName name="TMB1537066194">Summary!$H$24</definedName>
    <definedName name="TMB1537719258">#REF!</definedName>
    <definedName name="TMB1537906759">'11400 Entitlement review'!$A$5</definedName>
    <definedName name="TMB1548222026">#REF!</definedName>
    <definedName name="TMB1554571544">#REF!</definedName>
    <definedName name="TMB1555748335">#REF!</definedName>
    <definedName name="TMB1555886261">#REF!</definedName>
    <definedName name="TMB1557142814">#REF!</definedName>
    <definedName name="TMB1557261352">#REF!</definedName>
    <definedName name="TMB1566992518">#REF!</definedName>
    <definedName name="TMB1571294493">#REF!</definedName>
    <definedName name="TMB157905618">'11400 Entitlement review'!$I$159</definedName>
    <definedName name="TMB1588918381">#REF!</definedName>
    <definedName name="TMB159418635">'11400 Entitlement review'!$A$18</definedName>
    <definedName name="TMB1598916810">'11500 SCAS review'!$I$61</definedName>
    <definedName name="TMB1600647515">#REF!</definedName>
    <definedName name="TMB1612544762">'11600  RAISE review'!$I$52</definedName>
    <definedName name="TMB1627784881">#REF!</definedName>
    <definedName name="TMB1631800205">#REF!</definedName>
    <definedName name="TMB1635934067">#REF!</definedName>
    <definedName name="TMB1653913569">#REF!</definedName>
    <definedName name="TMB1660213512">#REF!</definedName>
    <definedName name="TMB167804897">#REF!</definedName>
    <definedName name="TMB1687251728">#REF!</definedName>
    <definedName name="TMB1687973755">#REF!</definedName>
    <definedName name="TMB1689922148">#REF!</definedName>
    <definedName name="TMB1694124973">'11400 Entitlement review'!$D$118</definedName>
    <definedName name="TMB1695232801">'11400 Entitlement review'!$D$113</definedName>
    <definedName name="TMB1695331951">#REF!</definedName>
    <definedName name="TMB1696646668">#REF!</definedName>
    <definedName name="TMB1702056471">#REF!</definedName>
    <definedName name="TMB1706071795">#REF!</definedName>
    <definedName name="TMB1708910328">'11400 Entitlement review'!$I$82</definedName>
    <definedName name="TMB1710018156">'11400 Entitlement review'!$E$103</definedName>
    <definedName name="TMB1710858721">#REF!</definedName>
    <definedName name="TMB1717949654">#REF!</definedName>
    <definedName name="TMB1718255693">#REF!</definedName>
    <definedName name="TMB173165125">#REF!</definedName>
    <definedName name="TMB1736383920">#REF!</definedName>
    <definedName name="TMB1739914293">#REF!</definedName>
    <definedName name="TMB1740399244">#REF!</definedName>
    <definedName name="TMB1743929617">#REF!</definedName>
    <definedName name="TMB1743979192">#REF!</definedName>
    <definedName name="TMB175548894">#REF!</definedName>
    <definedName name="TMB175854933">#REF!</definedName>
    <definedName name="TMB1781737864">#REF!</definedName>
    <definedName name="TMB178258090">#REF!</definedName>
    <definedName name="TMB1783132343">#REF!</definedName>
    <definedName name="TMB1790055163">Summary!$H$22</definedName>
    <definedName name="TMB1794960627">#REF!</definedName>
    <definedName name="TMB1800874769">#REF!</definedName>
    <definedName name="TMB181077235">#REF!</definedName>
    <definedName name="TMB1818231394">#REF!</definedName>
    <definedName name="TMB1824550725">'11400 Entitlement review'!$I$92</definedName>
    <definedName name="TMB1824986101">#REF!</definedName>
    <definedName name="TMB1825223177">#REF!</definedName>
    <definedName name="TMB182777753">#REF!</definedName>
    <definedName name="TMB1828684587">#REF!</definedName>
    <definedName name="TMB1829673877">#REF!</definedName>
    <definedName name="TMB1830247179">#REF!</definedName>
    <definedName name="TMB1831641658">'11400 Entitlement review'!$D$88</definedName>
    <definedName name="TMB1841521549">#REF!</definedName>
    <definedName name="TMB1845220035">#REF!</definedName>
    <definedName name="TMB1845269610">#REF!</definedName>
    <definedName name="TMB1853369221">#REF!</definedName>
    <definedName name="TMB1867027360">'11600  RAISE review'!$I$41</definedName>
    <definedName name="TMB1871952212">#REF!</definedName>
    <definedName name="TMB1873534192">#REF!</definedName>
    <definedName name="TMB1877648666">#REF!</definedName>
    <definedName name="TMB1881713565">#REF!</definedName>
    <definedName name="TMB1887241906">#REF!</definedName>
    <definedName name="TMB1890218365">'11500 SCAS review'!$I$70</definedName>
    <definedName name="TMB1893660387">#REF!</definedName>
    <definedName name="TMB1920125301">#REF!</definedName>
    <definedName name="TMB1920144689">#REF!</definedName>
    <definedName name="TMB1932190661">'11600  RAISE review'!$E$92</definedName>
    <definedName name="TMB1938441029">#REF!</definedName>
    <definedName name="TMB1939251407">#REF!</definedName>
    <definedName name="TMB1939785933">#REF!</definedName>
    <definedName name="TMB1962403636">#REF!</definedName>
    <definedName name="TMB1970839473">#REF!</definedName>
    <definedName name="TMB1980333563">#REF!</definedName>
    <definedName name="TMB1983726010">'11400 Entitlement review'!$F$103</definedName>
    <definedName name="TMB1998580328">#REF!</definedName>
    <definedName name="TMB2000597684">#REF!</definedName>
    <definedName name="TMB2003287492">#REF!</definedName>
    <definedName name="TMB2011249177">'11400 Entitlement review'!$I$137</definedName>
    <definedName name="TMB201528857">#REF!</definedName>
    <definedName name="TMB2023502038">#REF!</definedName>
    <definedName name="TMB2023551613">#REF!</definedName>
    <definedName name="TMB2024777979">'11400 Entitlement review'!$E$151</definedName>
    <definedName name="TMB2031127497">#REF!</definedName>
    <definedName name="TMB2037011452">#REF!</definedName>
    <definedName name="TMB2048503510">'11600  RAISE review'!$I$65</definedName>
    <definedName name="TMB2054299114">#REF!</definedName>
    <definedName name="TMB2055327180">'11400 Entitlement review'!$I$66</definedName>
    <definedName name="TMB2066720088">#REF!</definedName>
    <definedName name="TMB2080229502">#REF!</definedName>
    <definedName name="TMB2081119642">#REF!</definedName>
    <definedName name="TMB2086579020">#REF!</definedName>
    <definedName name="TMB2089169678">#REF!</definedName>
    <definedName name="TMB2117059258">#REF!</definedName>
    <definedName name="TMB2121747034">#REF!</definedName>
    <definedName name="TMB2123111326">#REF!</definedName>
    <definedName name="TMB2129866033">#REF!</definedName>
    <definedName name="TMB2142871108">#REF!</definedName>
    <definedName name="TMB2145086764">#REF!</definedName>
    <definedName name="TMB2145106152">'11400 Entitlement review'!$A$12</definedName>
    <definedName name="TMB23869731">#REF!</definedName>
    <definedName name="TMB244192993">'11500 SCAS review'!$I$79</definedName>
    <definedName name="TMB24542183">#REF!</definedName>
    <definedName name="TMB254240997">#REF!</definedName>
    <definedName name="TMB262439758">#REF!</definedName>
    <definedName name="TMB267700836">#REF!</definedName>
    <definedName name="TMB276186248">#REF!</definedName>
    <definedName name="TMB286283827">'11400 Entitlement review'!$I$127</definedName>
    <definedName name="TMB290971603">#REF!</definedName>
    <definedName name="TMB292079431">#REF!</definedName>
    <definedName name="TMB293642023">#REF!</definedName>
    <definedName name="TMB304164179">#REF!</definedName>
    <definedName name="TMB308160115">#REF!</definedName>
    <definedName name="TMB313322043">#REF!</definedName>
    <definedName name="TMB314666947">#REF!</definedName>
    <definedName name="TMB314914822">'11400 Entitlement review'!$D$83</definedName>
    <definedName name="TMB316447227">#REF!</definedName>
    <definedName name="TMB329838103">#REF!</definedName>
    <definedName name="TMB331331732">'11400 Entitlement review'!$I$56</definedName>
    <definedName name="TMB335148756">#REF!</definedName>
    <definedName name="TMB335247906">#REF!</definedName>
    <definedName name="TMB336997999">#REF!</definedName>
    <definedName name="TMB341330161">#REF!</definedName>
    <definedName name="TMB351210052">'11500 SCAS review'!$E$75</definedName>
    <definedName name="TMB353682172">#REF!</definedName>
    <definedName name="TMB362286122">#REF!</definedName>
    <definedName name="TMB369426630">#REF!</definedName>
    <definedName name="TMB375360160">#REF!</definedName>
    <definedName name="TMB381254914">#REF!</definedName>
    <definedName name="TMB382550243">#REF!</definedName>
    <definedName name="TMB384834862">#REF!</definedName>
    <definedName name="TMB385507314">#REF!</definedName>
    <definedName name="TMB386565567">#REF!</definedName>
    <definedName name="TMB390936505">#REF!</definedName>
    <definedName name="TMB39277963">#REF!</definedName>
    <definedName name="TMB392815935">'11400 Entitlement review'!$E$102</definedName>
    <definedName name="TMB394882866">#REF!</definedName>
    <definedName name="TMB396663146">#REF!</definedName>
    <definedName name="TMB40790980">#REF!</definedName>
    <definedName name="TMB410864400">#REF!</definedName>
    <definedName name="TMB413149019">'11400 Entitlement review'!$I$117</definedName>
    <definedName name="TMB418341134">#REF!</definedName>
    <definedName name="TMB424423389">#REF!</definedName>
    <definedName name="TMB426104519">#REF!</definedName>
    <definedName name="TMB43530363">#REF!</definedName>
    <definedName name="TMB440840299">'11500 SCAS review'!$I$65</definedName>
    <definedName name="TMB449543399">#REF!</definedName>
    <definedName name="TMB452737546">#REF!</definedName>
    <definedName name="TMB462212248">Summary!$H$19</definedName>
    <definedName name="TMB467236250">#REF!</definedName>
    <definedName name="TMB473792657">'11400 Entitlement review'!$I$74</definedName>
    <definedName name="TMB475305674">'11600  RAISE review'!$I$54</definedName>
    <definedName name="TMB487756835">'11500 SCAS review'!$I$44</definedName>
    <definedName name="TMB487855985">#REF!</definedName>
    <definedName name="TMB493216213">#REF!</definedName>
    <definedName name="TMB498309178">#REF!</definedName>
    <definedName name="TMB51561011">'11600  RAISE review'!$I$61</definedName>
    <definedName name="TMB517564621">#REF!</definedName>
    <definedName name="TMB519444051">#REF!</definedName>
    <definedName name="TMB522519660">'11400 Entitlement review'!$I$117</definedName>
    <definedName name="TMB524705129">'11400 Entitlement review'!$I$108</definedName>
    <definedName name="TMB525090930">'11500 SCAS review'!$I$49</definedName>
    <definedName name="TMB537542091">#REF!</definedName>
    <definedName name="TMB539846098">'11500 SCAS review'!$I$57</definedName>
    <definedName name="TMB541557415">#REF!</definedName>
    <definedName name="TMB588256263">#REF!</definedName>
    <definedName name="TMB603813220">'11400 Entitlement review'!$I$168</definedName>
    <definedName name="TMB610686465">'11400 Entitlement review'!$D$138</definedName>
    <definedName name="TMB612990472">#REF!</definedName>
    <definedName name="TMB614751364">'11400 Entitlement review'!$D$83</definedName>
    <definedName name="TMB620230130">#REF!</definedName>
    <definedName name="TMB626935262">#REF!</definedName>
    <definedName name="TMB632513178">#REF!</definedName>
    <definedName name="TMB640464064">#REF!</definedName>
    <definedName name="TMB640513639">#REF!</definedName>
    <definedName name="TMB645804904">'11600  RAISE review'!$D$78</definedName>
    <definedName name="TMB654626542">'11600  RAISE review'!$I$82</definedName>
    <definedName name="TMB658206490">Summary!$H$23</definedName>
    <definedName name="TMB661568750">'11600  RAISE review'!$I$87</definedName>
    <definedName name="TMB666691902">#REF!</definedName>
    <definedName name="TMB672793545">'11600  RAISE review'!$D$48</definedName>
    <definedName name="TMB675582503">#REF!</definedName>
    <definedName name="TMB678489999">#REF!</definedName>
    <definedName name="TMB684740367">'11500 SCAS review'!$I$53</definedName>
    <definedName name="TMB689141492">#REF!</definedName>
    <definedName name="TMB697191528">#REF!</definedName>
    <definedName name="TMB702532368">'11600  RAISE review'!$D$57</definedName>
    <definedName name="TMB702937557">#REF!</definedName>
    <definedName name="TMB710364716">'11400 Entitlement review'!$I$61</definedName>
    <definedName name="TMB712076033">#REF!</definedName>
    <definedName name="TMB71874707">#REF!</definedName>
    <definedName name="TMB726109174">'11400 Entitlement review'!$I$155</definedName>
    <definedName name="TMB727434690">#REF!</definedName>
    <definedName name="TMB735920102">'11500 SCAS review'!$I$74</definedName>
    <definedName name="TMB736374866">#REF!</definedName>
    <definedName name="TMB737719770">#REF!</definedName>
    <definedName name="TMB749933855">#REF!</definedName>
    <definedName name="TMB753918992">#REF!</definedName>
    <definedName name="TMB760990537">'11400 Entitlement review'!$I$164</definedName>
    <definedName name="TMB767428406">#REF!</definedName>
    <definedName name="TMB768803497">#REF!</definedName>
    <definedName name="TMB768822885">#REF!</definedName>
    <definedName name="TMB77254323">#REF!</definedName>
    <definedName name="TMB775409479">#REF!</definedName>
    <definedName name="TMB780215793">#REF!</definedName>
    <definedName name="TMB790412522">#REF!</definedName>
    <definedName name="TMB80092856">#REF!</definedName>
    <definedName name="TMB805236653">#REF!</definedName>
    <definedName name="TMB812021547">#REF!</definedName>
    <definedName name="TMB813247913">#REF!</definedName>
    <definedName name="TMB813366451">#REF!</definedName>
    <definedName name="TMB81368797">#REF!</definedName>
    <definedName name="TMB815957109">#REF!</definedName>
    <definedName name="TMB819498281">#REF!</definedName>
    <definedName name="TMB819834507">'11400 Entitlement review'!$I$122</definedName>
    <definedName name="TMB83267615">#REF!</definedName>
    <definedName name="TMB844083765">#REF!</definedName>
    <definedName name="TMB85453084">#REF!</definedName>
    <definedName name="TMB858384169">'11400 Entitlement review'!$D$123</definedName>
    <definedName name="TMB860817513">'11600  RAISE review'!$A$8</definedName>
    <definedName name="TMB871844008">'11400 Entitlement review'!$I$142</definedName>
    <definedName name="TMB874781691">#REF!</definedName>
    <definedName name="TMB887756579">#REF!</definedName>
    <definedName name="TMB905212354">#REF!</definedName>
    <definedName name="TMB924991524">'11500 SCAS review'!$I$66</definedName>
    <definedName name="TMB927176993">#REF!</definedName>
    <definedName name="TMB941358859">'11400 Entitlement review'!$D$62</definedName>
    <definedName name="TMB943020601">#REF!</definedName>
    <definedName name="TMB945641446">'11400 Entitlement review'!$D$57</definedName>
    <definedName name="TMB945759984">#REF!</definedName>
    <definedName name="TMB948430404">#REF!</definedName>
    <definedName name="TMB951960777">'11600  RAISE review'!$I$91</definedName>
    <definedName name="TMB963284722">#REF!</definedName>
    <definedName name="TMB965519766">'11400 Entitlement review'!$I$78</definedName>
    <definedName name="TMB96964530">#REF!</definedName>
    <definedName name="TMB995228402">#REF!</definedName>
    <definedName name="TMP1092938872">#REF!</definedName>
    <definedName name="TMP1123873874">#REF!</definedName>
    <definedName name="TMP1160485942">#REF!</definedName>
    <definedName name="TMP1402219929">#REF!</definedName>
    <definedName name="TMP147323088">#REF!</definedName>
    <definedName name="TMP1718255693">#REF!</definedName>
    <definedName name="TMP1877648666">#REF!</definedName>
    <definedName name="TMP1997877689">#REF!</definedName>
    <definedName name="TMP2132200227">'11400 Entitlement review'!$E$169</definedName>
    <definedName name="TMP528235502">#REF!</definedName>
    <definedName name="TMP649988341">'11400 Entitlement review'!$A$11</definedName>
    <definedName name="TMP755294083">'11400 Entitlement review'!$A$18</definedName>
    <definedName name="TMP804090049">#REF!</definedName>
  </definedNames>
  <calcPr calcId="152511"/>
</workbook>
</file>

<file path=xl/calcChain.xml><?xml version="1.0" encoding="utf-8"?>
<calcChain xmlns="http://schemas.openxmlformats.org/spreadsheetml/2006/main">
  <c r="I58" i="24" l="1"/>
  <c r="I51" i="24"/>
  <c r="J51" i="24"/>
  <c r="J52" i="24"/>
  <c r="J53" i="24"/>
  <c r="J54" i="24"/>
  <c r="J55" i="24"/>
  <c r="J56" i="24"/>
  <c r="J57" i="24"/>
  <c r="H65" i="24"/>
  <c r="H54" i="24"/>
  <c r="H43" i="24"/>
  <c r="J43" i="24" s="1"/>
  <c r="I40" i="24"/>
  <c r="H40" i="24"/>
  <c r="I41" i="24"/>
  <c r="H41" i="24"/>
  <c r="H55" i="24"/>
  <c r="I44" i="24"/>
  <c r="H53" i="24"/>
  <c r="H56" i="24" s="1"/>
  <c r="J42" i="24"/>
  <c r="B33" i="24"/>
  <c r="B43" i="24" l="1"/>
  <c r="J44" i="24"/>
  <c r="B42" i="24"/>
  <c r="B32" i="24"/>
  <c r="H52" i="24"/>
  <c r="E55" i="25" l="1"/>
  <c r="N54" i="25"/>
  <c r="M54" i="25"/>
  <c r="L54" i="25"/>
  <c r="E60" i="25" s="1"/>
  <c r="F60" i="25" s="1"/>
  <c r="K54" i="25"/>
  <c r="L55" i="25" s="1"/>
  <c r="P49" i="25"/>
  <c r="O49" i="25"/>
  <c r="O54" i="25" s="1"/>
  <c r="P48" i="25"/>
  <c r="P54" i="25" s="1"/>
  <c r="O22" i="25"/>
  <c r="F5" i="25"/>
  <c r="F6" i="25" s="1"/>
  <c r="F7" i="25" s="1"/>
  <c r="F8" i="25" s="1"/>
  <c r="F9" i="25" s="1"/>
  <c r="F10" i="25" s="1"/>
  <c r="F11" i="25" s="1"/>
  <c r="F12" i="25" s="1"/>
  <c r="F13" i="25" s="1"/>
  <c r="F14" i="25" s="1"/>
  <c r="F15" i="25" s="1"/>
  <c r="F16" i="25" s="1"/>
  <c r="F17" i="25" s="1"/>
  <c r="F18" i="25" s="1"/>
  <c r="F19" i="25" s="1"/>
  <c r="F20" i="25" s="1"/>
  <c r="F21" i="25" s="1"/>
  <c r="F22" i="25" s="1"/>
  <c r="F23" i="25" s="1"/>
  <c r="F24" i="25" s="1"/>
  <c r="F25" i="25" s="1"/>
  <c r="F26" i="25" s="1"/>
  <c r="F27" i="25" s="1"/>
  <c r="F28" i="25" s="1"/>
  <c r="F29" i="25" s="1"/>
  <c r="F30" i="25" s="1"/>
  <c r="F31" i="25" s="1"/>
  <c r="F32" i="25" s="1"/>
  <c r="F33" i="25" s="1"/>
  <c r="F34" i="25" s="1"/>
  <c r="F35" i="25" s="1"/>
  <c r="F36" i="25" s="1"/>
  <c r="F37" i="25" s="1"/>
  <c r="F38" i="25" s="1"/>
  <c r="F39" i="25" s="1"/>
  <c r="F40" i="25" s="1"/>
  <c r="F41" i="25" s="1"/>
  <c r="F42" i="25" s="1"/>
  <c r="F43" i="25" s="1"/>
  <c r="F44" i="25" s="1"/>
  <c r="F45" i="25" s="1"/>
  <c r="F46" i="25" s="1"/>
  <c r="F47" i="25" s="1"/>
  <c r="F48" i="25" s="1"/>
  <c r="F49" i="25" s="1"/>
  <c r="F4" i="25"/>
  <c r="E3" i="25"/>
  <c r="E4" i="25" s="1"/>
  <c r="E5" i="25" s="1"/>
  <c r="E6" i="25" s="1"/>
  <c r="E7" i="25" s="1"/>
  <c r="E8" i="25" s="1"/>
  <c r="E9" i="25" s="1"/>
  <c r="E10" i="25" s="1"/>
  <c r="E11" i="25" s="1"/>
  <c r="E12" i="25" s="1"/>
  <c r="E13" i="25" s="1"/>
  <c r="E14" i="25" s="1"/>
  <c r="E15" i="25" s="1"/>
  <c r="E16" i="25" s="1"/>
  <c r="E17" i="25" s="1"/>
  <c r="E18" i="25" s="1"/>
  <c r="E19" i="25" s="1"/>
  <c r="E20" i="25" s="1"/>
  <c r="E21" i="25" s="1"/>
  <c r="E22" i="25" s="1"/>
  <c r="E23" i="25" s="1"/>
  <c r="E24" i="25" s="1"/>
  <c r="E25" i="25" s="1"/>
  <c r="E26" i="25" s="1"/>
  <c r="E27" i="25" s="1"/>
  <c r="E28" i="25" s="1"/>
  <c r="E29" i="25" s="1"/>
  <c r="E30" i="25" s="1"/>
  <c r="E31" i="25" s="1"/>
  <c r="E32" i="25" s="1"/>
  <c r="E33" i="25" s="1"/>
  <c r="E34" i="25" s="1"/>
  <c r="E35" i="25" s="1"/>
  <c r="E36" i="25" s="1"/>
  <c r="E37" i="25" s="1"/>
  <c r="E38" i="25" s="1"/>
  <c r="E39" i="25" s="1"/>
  <c r="E40" i="25" s="1"/>
  <c r="E41" i="25" s="1"/>
  <c r="E42" i="25" s="1"/>
  <c r="E43" i="25" s="1"/>
  <c r="E44" i="25" s="1"/>
  <c r="E45" i="25" s="1"/>
  <c r="E46" i="25" s="1"/>
  <c r="E47" i="25" s="1"/>
  <c r="E48" i="25" s="1"/>
  <c r="E49" i="25" s="1"/>
  <c r="E50" i="25" s="1"/>
  <c r="E51" i="25" s="1"/>
  <c r="E59" i="25" l="1"/>
  <c r="J56" i="25"/>
  <c r="J58" i="25" s="1"/>
  <c r="P55" i="25"/>
  <c r="O55" i="25"/>
  <c r="E58" i="25"/>
  <c r="R48" i="25"/>
  <c r="R54" i="25" s="1"/>
  <c r="M55" i="25"/>
  <c r="N55" i="25"/>
  <c r="F58" i="25" l="1"/>
  <c r="E61" i="25"/>
  <c r="E65" i="25"/>
  <c r="E64" i="25" s="1"/>
  <c r="F59" i="25"/>
  <c r="B29" i="24" l="1"/>
  <c r="J41" i="24"/>
  <c r="J40" i="24"/>
  <c r="I39" i="24"/>
  <c r="H39" i="24"/>
  <c r="H38" i="24"/>
  <c r="I38" i="24"/>
  <c r="I45" i="24" s="1"/>
  <c r="J37" i="24"/>
  <c r="B44" i="24" l="1"/>
  <c r="B34" i="24"/>
  <c r="H45" i="24"/>
  <c r="J39" i="24"/>
  <c r="B31" i="24"/>
  <c r="B41" i="24"/>
  <c r="J38" i="24"/>
  <c r="J45" i="24" s="1"/>
  <c r="J47" i="24" s="1"/>
  <c r="J49" i="24" s="1"/>
  <c r="B5" i="24" l="1"/>
  <c r="B6" i="24"/>
  <c r="B38" i="24" l="1"/>
  <c r="B40" i="24" s="1"/>
  <c r="B8" i="24" l="1"/>
  <c r="B7" i="24"/>
  <c r="B4" i="24"/>
  <c r="B27" i="24" s="1"/>
  <c r="D21" i="24"/>
  <c r="C21" i="24"/>
  <c r="B21" i="24"/>
  <c r="E20" i="24"/>
  <c r="E19" i="24"/>
  <c r="E18" i="24"/>
  <c r="E17" i="24"/>
  <c r="E16" i="24"/>
  <c r="E15" i="24"/>
  <c r="B28" i="24" l="1"/>
  <c r="B9" i="24"/>
  <c r="E21" i="24"/>
  <c r="D10" i="23"/>
  <c r="C10" i="23"/>
  <c r="B10" i="23"/>
  <c r="E9" i="23"/>
  <c r="E8" i="23"/>
  <c r="E7" i="23" l="1"/>
  <c r="E6" i="23"/>
  <c r="E5" i="23"/>
  <c r="E4" i="23"/>
  <c r="E10" i="23" l="1"/>
  <c r="B36" i="23" l="1"/>
  <c r="B28" i="23"/>
  <c r="B22" i="23"/>
  <c r="B38" i="23" s="1"/>
  <c r="G18" i="23" s="1"/>
  <c r="G20" i="23" s="1"/>
  <c r="G25" i="23" s="1"/>
  <c r="D41" i="13"/>
  <c r="K34" i="13"/>
  <c r="J34" i="13"/>
  <c r="I34" i="13"/>
  <c r="H34" i="13"/>
  <c r="G34" i="13"/>
  <c r="F34" i="13"/>
  <c r="E34" i="13"/>
  <c r="D34" i="13"/>
  <c r="K30" i="13"/>
  <c r="I30" i="13"/>
  <c r="G30" i="13"/>
  <c r="E30" i="13"/>
  <c r="K25" i="13" l="1"/>
  <c r="J25" i="13"/>
  <c r="J26" i="13" s="1"/>
  <c r="J30" i="13" s="1"/>
  <c r="J31" i="13" s="1"/>
  <c r="I25" i="13"/>
  <c r="H25" i="13"/>
  <c r="H26" i="13" s="1"/>
  <c r="H30" i="13" s="1"/>
  <c r="H31" i="13" s="1"/>
  <c r="G25" i="13"/>
  <c r="F25" i="13"/>
  <c r="F26" i="13" s="1"/>
  <c r="F30" i="13" s="1"/>
  <c r="F31" i="13" s="1"/>
  <c r="E25" i="13"/>
  <c r="D25" i="13"/>
  <c r="D26" i="13" s="1"/>
  <c r="D30" i="13" s="1"/>
  <c r="D31" i="13" s="1"/>
  <c r="L5" i="13" l="1"/>
  <c r="L6" i="13" s="1"/>
  <c r="L7" i="13" s="1"/>
  <c r="L8" i="13" s="1"/>
  <c r="L9" i="13" s="1"/>
  <c r="L10" i="13" s="1"/>
  <c r="L11" i="13" s="1"/>
  <c r="L12" i="13" s="1"/>
  <c r="L13" i="13" s="1"/>
  <c r="L14" i="13" s="1"/>
  <c r="L15" i="13" s="1"/>
  <c r="L16" i="13" s="1"/>
  <c r="L17" i="13" s="1"/>
  <c r="L18" i="13" s="1"/>
  <c r="L19" i="13" s="1"/>
  <c r="L20" i="13" s="1"/>
  <c r="L21" i="13" s="1"/>
  <c r="L22" i="13" s="1"/>
  <c r="L23" i="13" s="1"/>
  <c r="L24" i="13" s="1"/>
  <c r="L27" i="13" s="1"/>
  <c r="L28" i="13" s="1"/>
  <c r="L29" i="13" s="1"/>
  <c r="L32" i="13" s="1"/>
  <c r="L33" i="13" s="1"/>
  <c r="D23" i="12"/>
  <c r="G15" i="12"/>
  <c r="F15" i="12"/>
  <c r="E15" i="12"/>
  <c r="D15" i="12"/>
  <c r="H5" i="12"/>
  <c r="H6" i="12" s="1"/>
  <c r="H7" i="12" s="1"/>
  <c r="H8" i="12" s="1"/>
  <c r="H9" i="12" s="1"/>
  <c r="H10" i="12" s="1"/>
  <c r="H11" i="12" s="1"/>
  <c r="H12" i="12" s="1"/>
  <c r="H13" i="12" s="1"/>
  <c r="H14" i="12" s="1"/>
  <c r="H17" i="12" s="1"/>
  <c r="H18" i="12" s="1"/>
  <c r="D28" i="11"/>
  <c r="K18" i="11"/>
  <c r="J18" i="11"/>
  <c r="J19" i="11" s="1"/>
  <c r="I18" i="11"/>
  <c r="H19" i="11" s="1"/>
  <c r="H18" i="11"/>
  <c r="G18" i="11"/>
  <c r="F18" i="11"/>
  <c r="F19" i="11" s="1"/>
  <c r="E18" i="11"/>
  <c r="D18" i="11"/>
  <c r="D19" i="11" s="1"/>
  <c r="F16" i="12" l="1"/>
  <c r="D16" i="12"/>
  <c r="L5" i="11" l="1"/>
  <c r="L6" i="11" s="1"/>
  <c r="L7" i="11" s="1"/>
  <c r="L8" i="11" s="1"/>
  <c r="L9" i="11" s="1"/>
  <c r="L10" i="11" s="1"/>
  <c r="L11" i="11" s="1"/>
  <c r="L12" i="11" s="1"/>
  <c r="L13" i="11" s="1"/>
  <c r="L14" i="11" s="1"/>
  <c r="L15" i="11" s="1"/>
  <c r="L16" i="11" s="1"/>
  <c r="L17" i="11" s="1"/>
  <c r="L20" i="11" s="1"/>
  <c r="L21" i="11" s="1"/>
  <c r="M99" i="13" l="1"/>
  <c r="P47" i="11" l="1"/>
  <c r="P50" i="11" s="1"/>
  <c r="R32" i="11" l="1"/>
  <c r="R34" i="11" s="1"/>
  <c r="R35" i="11" s="1"/>
  <c r="R36" i="11" s="1"/>
  <c r="R37" i="11" s="1"/>
  <c r="R40" i="11" s="1"/>
  <c r="R41" i="11" s="1"/>
  <c r="H171" i="13"/>
  <c r="G171" i="13"/>
  <c r="J59" i="13"/>
  <c r="J64" i="13" s="1"/>
  <c r="J68" i="13" s="1"/>
  <c r="J72" i="13" s="1"/>
  <c r="J76" i="13" s="1"/>
  <c r="J80" i="13" s="1"/>
  <c r="J85" i="13" s="1"/>
  <c r="J90" i="13" s="1"/>
  <c r="J94" i="13" s="1"/>
  <c r="J98" i="13" s="1"/>
  <c r="J106" i="13" s="1"/>
  <c r="J110" i="13" s="1"/>
  <c r="J115" i="13" s="1"/>
  <c r="J120" i="13" s="1"/>
  <c r="J125" i="13" s="1"/>
  <c r="J130" i="13" s="1"/>
  <c r="J135" i="13" s="1"/>
  <c r="J140" i="13" s="1"/>
  <c r="J144" i="13" s="1"/>
  <c r="J148" i="13" s="1"/>
  <c r="J153" i="13" s="1"/>
  <c r="J157" i="13" s="1"/>
  <c r="J162" i="13" s="1"/>
  <c r="J166" i="13" s="1"/>
  <c r="H81" i="12"/>
  <c r="G81" i="12"/>
  <c r="J38" i="12"/>
  <c r="J42" i="12" s="1"/>
  <c r="J47" i="12" s="1"/>
  <c r="J51" i="12" s="1"/>
  <c r="J55" i="12" s="1"/>
  <c r="J59" i="12" s="1"/>
  <c r="J63" i="12" s="1"/>
  <c r="J68" i="12" s="1"/>
  <c r="J72" i="12" s="1"/>
  <c r="J77" i="12" s="1"/>
  <c r="G98" i="11"/>
  <c r="H98" i="11"/>
  <c r="L45" i="11"/>
  <c r="L50" i="11" s="1"/>
  <c r="L54" i="11" s="1"/>
  <c r="L59" i="11" s="1"/>
  <c r="L63" i="11" s="1"/>
  <c r="L67" i="11" s="1"/>
  <c r="L71" i="11" s="1"/>
  <c r="L75" i="11" s="1"/>
  <c r="L80" i="11" s="1"/>
  <c r="L85" i="11" s="1"/>
  <c r="L89" i="11" s="1"/>
  <c r="L94" i="11" s="1"/>
  <c r="H47" i="24" l="1"/>
  <c r="H51" i="24" l="1"/>
  <c r="H58" i="24" s="1"/>
  <c r="J58" i="24" s="1"/>
  <c r="H49" i="24"/>
  <c r="B35" i="24"/>
  <c r="B45" i="24"/>
</calcChain>
</file>

<file path=xl/comments1.xml><?xml version="1.0" encoding="utf-8"?>
<comments xmlns="http://schemas.openxmlformats.org/spreadsheetml/2006/main">
  <authors>
    <author>Renee Ford</author>
  </authors>
  <commentList>
    <comment ref="P9" authorId="0" shapeId="0">
      <text>
        <r>
          <rPr>
            <sz val="9"/>
            <color indexed="81"/>
            <rFont val="Tahoma"/>
            <family val="2"/>
          </rPr>
          <t xml:space="preserve">Reimbursement of $255K came from these expenses. </t>
        </r>
      </text>
    </comment>
    <comment ref="P14" authorId="0" shapeId="0">
      <text>
        <r>
          <rPr>
            <b/>
            <sz val="8"/>
            <color indexed="81"/>
            <rFont val="Tahoma"/>
            <family val="2"/>
          </rPr>
          <t>Renee Ford:</t>
        </r>
        <r>
          <rPr>
            <sz val="8"/>
            <color indexed="81"/>
            <rFont val="Tahoma"/>
            <family val="2"/>
          </rPr>
          <t xml:space="preserve">
8/13/12-Capital Planning Session changed financing to 80/20 VDOA &amp; PFC</t>
        </r>
      </text>
    </comment>
    <comment ref="P20" authorId="0" shapeId="0">
      <text>
        <r>
          <rPr>
            <b/>
            <sz val="8"/>
            <color indexed="81"/>
            <rFont val="Tahoma"/>
            <family val="2"/>
          </rPr>
          <t>Renee Ford:</t>
        </r>
        <r>
          <rPr>
            <sz val="8"/>
            <color indexed="81"/>
            <rFont val="Tahoma"/>
            <family val="2"/>
          </rPr>
          <t xml:space="preserve">
Reimb 1/7/13 $591,431.39</t>
        </r>
      </text>
    </comment>
    <comment ref="P21" authorId="0" shapeId="0">
      <text>
        <r>
          <rPr>
            <b/>
            <sz val="8"/>
            <color indexed="81"/>
            <rFont val="Tahoma"/>
            <family val="2"/>
          </rPr>
          <t>Renee Ford:</t>
        </r>
        <r>
          <rPr>
            <sz val="8"/>
            <color indexed="81"/>
            <rFont val="Tahoma"/>
            <family val="2"/>
          </rPr>
          <t xml:space="preserve">
Reimb $653,530.85 on 1/22/13, remaining $442,716.54</t>
        </r>
      </text>
    </comment>
    <comment ref="P22" authorId="0" shapeId="0">
      <text>
        <r>
          <rPr>
            <b/>
            <sz val="8"/>
            <color indexed="81"/>
            <rFont val="Tahoma"/>
            <family val="2"/>
          </rPr>
          <t>Renee Ford:</t>
        </r>
        <r>
          <rPr>
            <sz val="8"/>
            <color indexed="81"/>
            <rFont val="Tahoma"/>
            <family val="2"/>
          </rPr>
          <t xml:space="preserve">
Subtract .65 on next reimbursement</t>
        </r>
      </text>
    </comment>
    <comment ref="P30" authorId="0" shapeId="0">
      <text>
        <r>
          <rPr>
            <b/>
            <sz val="8"/>
            <color indexed="81"/>
            <rFont val="Tahoma"/>
            <family val="2"/>
          </rPr>
          <t>Renee Ford:</t>
        </r>
        <r>
          <rPr>
            <sz val="8"/>
            <color indexed="81"/>
            <rFont val="Tahoma"/>
            <family val="2"/>
          </rPr>
          <t xml:space="preserve">
Reimb. $292,591.80 on 3/29/13</t>
        </r>
      </text>
    </comment>
    <comment ref="P34" authorId="0" shapeId="0">
      <text>
        <r>
          <rPr>
            <b/>
            <sz val="8"/>
            <color indexed="81"/>
            <rFont val="Tahoma"/>
            <family val="2"/>
          </rPr>
          <t>Renee Ford:</t>
        </r>
        <r>
          <rPr>
            <sz val="8"/>
            <color indexed="81"/>
            <rFont val="Tahoma"/>
            <family val="2"/>
          </rPr>
          <t xml:space="preserve">
$268,434.25 reimb on 4/30/13</t>
        </r>
      </text>
    </comment>
    <comment ref="O39" authorId="0" shapeId="0">
      <text>
        <r>
          <rPr>
            <sz val="9"/>
            <color indexed="81"/>
            <rFont val="Tahoma"/>
            <family val="2"/>
          </rPr>
          <t>FY 2014</t>
        </r>
      </text>
    </comment>
    <comment ref="O49" authorId="0" shapeId="0">
      <text>
        <r>
          <rPr>
            <sz val="9"/>
            <color indexed="81"/>
            <rFont val="Tahoma"/>
            <family val="2"/>
          </rPr>
          <t>FY 2015</t>
        </r>
      </text>
    </comment>
  </commentList>
</comments>
</file>

<file path=xl/comments2.xml><?xml version="1.0" encoding="utf-8"?>
<comments xmlns="http://schemas.openxmlformats.org/spreadsheetml/2006/main">
  <authors>
    <author>Parks, Earl (VDOT)</author>
    <author>Renee Ford</author>
  </authors>
  <commentList>
    <comment ref="D19" authorId="0" shapeId="0">
      <text>
        <r>
          <rPr>
            <b/>
            <sz val="9"/>
            <color indexed="81"/>
            <rFont val="Tahoma"/>
            <family val="2"/>
          </rPr>
          <t>Parks, Earl (VDOT):</t>
        </r>
        <r>
          <rPr>
            <sz val="9"/>
            <color indexed="81"/>
            <rFont val="Tahoma"/>
            <family val="2"/>
          </rPr>
          <t xml:space="preserve">
$7,776.70 Interest Payment deducted which is why $565,000 is not shown.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</rPr>
          <t>Parks, Earl (VDOT):</t>
        </r>
        <r>
          <rPr>
            <sz val="9"/>
            <color indexed="81"/>
            <rFont val="Tahoma"/>
            <family val="2"/>
          </rPr>
          <t xml:space="preserve">
$7,776.70 Interest Payment deducted which is why $565,000 is not shown.</t>
        </r>
      </text>
    </comment>
    <comment ref="H57" authorId="1" shapeId="0">
      <text>
        <r>
          <rPr>
            <sz val="9"/>
            <color indexed="81"/>
            <rFont val="Tahoma"/>
            <family val="2"/>
          </rPr>
          <t>Auditor difference $428.60</t>
        </r>
      </text>
    </comment>
  </commentList>
</comments>
</file>

<file path=xl/comments3.xml><?xml version="1.0" encoding="utf-8"?>
<comments xmlns="http://schemas.openxmlformats.org/spreadsheetml/2006/main">
  <authors>
    <author>Parks, Earl (VDOT)</author>
  </authors>
  <commentList>
    <comment ref="D8" authorId="0" shapeId="0">
      <text>
        <r>
          <rPr>
            <b/>
            <sz val="9"/>
            <color indexed="81"/>
            <rFont val="Tahoma"/>
            <family val="2"/>
          </rPr>
          <t>Parks, Earl (VDOT):</t>
        </r>
        <r>
          <rPr>
            <sz val="9"/>
            <color indexed="81"/>
            <rFont val="Tahoma"/>
            <family val="2"/>
          </rPr>
          <t xml:space="preserve">
$7,776.70 Interest Payment deducted which is why $565,000 is not shown.</t>
        </r>
      </text>
    </comment>
    <comment ref="E8" authorId="0" shapeId="0">
      <text>
        <r>
          <rPr>
            <b/>
            <sz val="9"/>
            <color indexed="81"/>
            <rFont val="Tahoma"/>
            <family val="2"/>
          </rPr>
          <t>Parks, Earl (VDOT):</t>
        </r>
        <r>
          <rPr>
            <sz val="9"/>
            <color indexed="81"/>
            <rFont val="Tahoma"/>
            <family val="2"/>
          </rPr>
          <t xml:space="preserve">
$7,776.70 Interest Payment deducted which is why $565,000 is not shown.</t>
        </r>
      </text>
    </comment>
  </commentList>
</comments>
</file>

<file path=xl/comments4.xml><?xml version="1.0" encoding="utf-8"?>
<comments xmlns="http://schemas.openxmlformats.org/spreadsheetml/2006/main">
  <authors>
    <author>Parks, Earl (VDOT)</author>
  </authors>
  <commentList>
    <comment ref="C15" authorId="0" shapeId="0">
      <text>
        <r>
          <rPr>
            <b/>
            <sz val="9"/>
            <color indexed="81"/>
            <rFont val="Tahoma"/>
            <family val="2"/>
          </rPr>
          <t>Parks, Earl (VDOT):</t>
        </r>
        <r>
          <rPr>
            <sz val="9"/>
            <color indexed="81"/>
            <rFont val="Tahoma"/>
            <family val="2"/>
          </rPr>
          <t xml:space="preserve">
Payments from account requires auditor judgement.  In this case, deduction from the Restricted Capital Accounts appeared to be the most reasonable</t>
        </r>
      </text>
    </comment>
    <comment ref="C17" authorId="0" shapeId="0">
      <text>
        <r>
          <rPr>
            <b/>
            <sz val="9"/>
            <color indexed="81"/>
            <rFont val="Tahoma"/>
            <family val="2"/>
          </rPr>
          <t>Parks, Earl (VDOT):</t>
        </r>
        <r>
          <rPr>
            <sz val="9"/>
            <color indexed="81"/>
            <rFont val="Tahoma"/>
            <family val="2"/>
          </rPr>
          <t xml:space="preserve">
2nd VDOA Entitlement payment of $504,285.57 erroneously entered as unrestricted and then entire $666,666.66 transferred into SE account.  Note: $666,666.67 is the usual payment had PAC gotten the full $2 million annual allocation.  However, for this one year, they did not.
</t>
        </r>
      </text>
    </comment>
    <comment ref="C19" authorId="0" shapeId="0">
      <text>
        <r>
          <rPr>
            <b/>
            <sz val="9"/>
            <color indexed="81"/>
            <rFont val="Tahoma"/>
            <family val="2"/>
          </rPr>
          <t>Parks, Earl (VDOT):</t>
        </r>
        <r>
          <rPr>
            <sz val="9"/>
            <color indexed="81"/>
            <rFont val="Tahoma"/>
            <family val="2"/>
          </rPr>
          <t xml:space="preserve">
This item corrects the earlier 12/29 entry where the usual (full) VDOA entitlement payment of $666,666.66 was transferred when in fact for this year entitlement was less.  </t>
        </r>
      </text>
    </comment>
    <comment ref="C21" authorId="0" shapeId="0">
      <text>
        <r>
          <rPr>
            <b/>
            <sz val="9"/>
            <color indexed="81"/>
            <rFont val="Tahoma"/>
            <family val="2"/>
          </rPr>
          <t>Parks, Earl (VDOT):</t>
        </r>
        <r>
          <rPr>
            <sz val="9"/>
            <color indexed="81"/>
            <rFont val="Tahoma"/>
            <family val="2"/>
          </rPr>
          <t xml:space="preserve">
Payments from account requires auditor judgement.  In this case, deduction from the Restricted Capital Accounts appeared to be the most reasonable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Parks, Earl (VDOT):</t>
        </r>
        <r>
          <rPr>
            <sz val="9"/>
            <color indexed="81"/>
            <rFont val="Tahoma"/>
            <family val="2"/>
          </rPr>
          <t xml:space="preserve">
Payments from account requires auditor judgement.  In this case, deduction from the Restricted Capital Accounts appeared to be the most reasonable</t>
        </r>
      </text>
    </comment>
    <comment ref="G59" authorId="0" shapeId="0">
      <text>
        <r>
          <rPr>
            <b/>
            <sz val="9"/>
            <color indexed="81"/>
            <rFont val="Tahoma"/>
            <family val="2"/>
          </rPr>
          <t>Parks, Earl (VDOT):</t>
        </r>
        <r>
          <rPr>
            <sz val="9"/>
            <color indexed="81"/>
            <rFont val="Tahoma"/>
            <family val="2"/>
          </rPr>
          <t xml:space="preserve">
Per PAC, this is a transfer of unrestricted Capital Account MM funds.</t>
        </r>
      </text>
    </comment>
    <comment ref="H98" authorId="0" shapeId="0">
      <text>
        <r>
          <rPr>
            <b/>
            <sz val="9"/>
            <color indexed="81"/>
            <rFont val="Tahoma"/>
            <family val="2"/>
          </rPr>
          <t>Parks, Earl (VDOT):</t>
        </r>
        <r>
          <rPr>
            <sz val="9"/>
            <color indexed="81"/>
            <rFont val="Tahoma"/>
            <family val="2"/>
          </rPr>
          <t xml:space="preserve">
$13,993.06 (Nov int)
$11,918.71 (Dec int)</t>
        </r>
      </text>
    </comment>
  </commentList>
</comments>
</file>

<file path=xl/comments5.xml><?xml version="1.0" encoding="utf-8"?>
<comments xmlns="http://schemas.openxmlformats.org/spreadsheetml/2006/main">
  <authors>
    <author>Parks, Earl (VDOT)</author>
  </authors>
  <commentList>
    <comment ref="C5" authorId="0" shapeId="0">
      <text>
        <r>
          <rPr>
            <b/>
            <sz val="9"/>
            <color indexed="81"/>
            <rFont val="Tahoma"/>
            <family val="2"/>
          </rPr>
          <t>Parks, Earl (VDOT):</t>
        </r>
        <r>
          <rPr>
            <sz val="9"/>
            <color indexed="81"/>
            <rFont val="Tahoma"/>
            <family val="2"/>
          </rPr>
          <t xml:space="preserve">
Review has not been complete but original funding source of the $565,000 was said to be operating funds and $565,000 should have been used to reimburse the operating account.  Due to nature, for this analysis, funds are still considered Operating funds.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Parks, Earl (VDOT):</t>
        </r>
        <r>
          <rPr>
            <sz val="9"/>
            <color indexed="81"/>
            <rFont val="Tahoma"/>
            <family val="2"/>
          </rPr>
          <t xml:space="preserve">
12/31:  $21.66
01/30:  $19.69</t>
        </r>
      </text>
    </comment>
    <comment ref="G63" authorId="0" shapeId="0">
      <text>
        <r>
          <rPr>
            <b/>
            <sz val="9"/>
            <color indexed="81"/>
            <rFont val="Tahoma"/>
            <family val="2"/>
          </rPr>
          <t>Parks, Earl (VDOT):</t>
        </r>
        <r>
          <rPr>
            <sz val="9"/>
            <color indexed="81"/>
            <rFont val="Tahoma"/>
            <family val="2"/>
          </rPr>
          <t xml:space="preserve">
12/31:  $21.66
01/30:  $19.69</t>
        </r>
      </text>
    </comment>
  </commentList>
</comments>
</file>

<file path=xl/comments6.xml><?xml version="1.0" encoding="utf-8"?>
<comments xmlns="http://schemas.openxmlformats.org/spreadsheetml/2006/main">
  <authors>
    <author>Parks, Earl (VDOT)</author>
  </authors>
  <commentList>
    <comment ref="C15" authorId="0" shapeId="0">
      <text>
        <r>
          <rPr>
            <b/>
            <sz val="9"/>
            <color indexed="81"/>
            <rFont val="Tahoma"/>
            <family val="2"/>
          </rPr>
          <t>Parks, Earl (VDOT):</t>
        </r>
        <r>
          <rPr>
            <sz val="9"/>
            <color indexed="81"/>
            <rFont val="Tahoma"/>
            <family val="2"/>
          </rPr>
          <t xml:space="preserve">
Note:  It is not clear which funding source the $7,776.70.  RAISE account was just selected at random.</t>
        </r>
      </text>
    </comment>
    <comment ref="F16" authorId="0" shapeId="0">
      <text>
        <r>
          <rPr>
            <b/>
            <sz val="9"/>
            <color indexed="81"/>
            <rFont val="Tahoma"/>
            <family val="2"/>
          </rPr>
          <t>Parks, Earl (VDOT):</t>
        </r>
        <r>
          <rPr>
            <sz val="9"/>
            <color indexed="81"/>
            <rFont val="Tahoma"/>
            <family val="2"/>
          </rPr>
          <t xml:space="preserve">
12/31:  $50.70
01/30:  46.09</t>
        </r>
      </text>
    </comment>
    <comment ref="G80" authorId="0" shapeId="0">
      <text>
        <r>
          <rPr>
            <b/>
            <sz val="9"/>
            <color indexed="81"/>
            <rFont val="Tahoma"/>
            <family val="2"/>
          </rPr>
          <t>Parks, Earl (VDOT):</t>
        </r>
        <r>
          <rPr>
            <sz val="9"/>
            <color indexed="81"/>
            <rFont val="Tahoma"/>
            <family val="2"/>
          </rPr>
          <t xml:space="preserve">
12/31:  $50.70
01/30:  46.09
</t>
        </r>
      </text>
    </comment>
  </commentList>
</comments>
</file>

<file path=xl/sharedStrings.xml><?xml version="1.0" encoding="utf-8"?>
<sst xmlns="http://schemas.openxmlformats.org/spreadsheetml/2006/main" count="978" uniqueCount="466">
  <si>
    <t>Debit</t>
  </si>
  <si>
    <t>Credit</t>
  </si>
  <si>
    <t>Period</t>
  </si>
  <si>
    <t>Date</t>
  </si>
  <si>
    <t>Journal</t>
  </si>
  <si>
    <t>Source</t>
  </si>
  <si>
    <t>Net Change</t>
  </si>
  <si>
    <t>BO-000073</t>
  </si>
  <si>
    <t>G/L</t>
  </si>
  <si>
    <t>Comments:</t>
  </si>
  <si>
    <t>BO-000074</t>
  </si>
  <si>
    <t>CR-000021</t>
  </si>
  <si>
    <t>BI-000009</t>
  </si>
  <si>
    <t>BI-000011</t>
  </si>
  <si>
    <t>BI-000015</t>
  </si>
  <si>
    <t>BO-000110</t>
  </si>
  <si>
    <t>BO-000120</t>
  </si>
  <si>
    <t>BI-000019</t>
  </si>
  <si>
    <t>BI-000023</t>
  </si>
  <si>
    <t>BO-000010</t>
  </si>
  <si>
    <t>Record Interest Payment for Guarantee</t>
  </si>
  <si>
    <t>BI-000002</t>
  </si>
  <si>
    <t>BO-000005</t>
  </si>
  <si>
    <t>BO-000006</t>
  </si>
  <si>
    <t>BO-000008</t>
  </si>
  <si>
    <t>BO-000022</t>
  </si>
  <si>
    <t>BO-000023</t>
  </si>
  <si>
    <t>BI-000004</t>
  </si>
  <si>
    <t>BI-000008</t>
  </si>
  <si>
    <t>BO-000045</t>
  </si>
  <si>
    <t>BI-000012</t>
  </si>
  <si>
    <t>BO-000063</t>
  </si>
  <si>
    <t>BO-000057</t>
  </si>
  <si>
    <t>BO-000058</t>
  </si>
  <si>
    <t>BO-000090</t>
  </si>
  <si>
    <t>BO-000091</t>
  </si>
  <si>
    <t>BI-000013</t>
  </si>
  <si>
    <t>BI-000017</t>
  </si>
  <si>
    <t>BI-000021</t>
  </si>
  <si>
    <t>BI-000025</t>
  </si>
  <si>
    <t>BI-000006</t>
  </si>
  <si>
    <t>Bank Interest</t>
  </si>
  <si>
    <t>BI-000010</t>
  </si>
  <si>
    <t>BO-000047</t>
  </si>
  <si>
    <t>Record Loan Guarantee Principle Payment</t>
  </si>
  <si>
    <t>BO-000069</t>
  </si>
  <si>
    <t>Record US DOT Account Closed Out</t>
  </si>
  <si>
    <t>BO-000076</t>
  </si>
  <si>
    <t>BO-000084</t>
  </si>
  <si>
    <t>BO-000089</t>
  </si>
  <si>
    <t>BI-000016</t>
  </si>
  <si>
    <t>BI-000020</t>
  </si>
  <si>
    <t>BI-000024</t>
  </si>
  <si>
    <t>BI-000005</t>
  </si>
  <si>
    <t>BO-000046</t>
  </si>
  <si>
    <t>BO-000068</t>
  </si>
  <si>
    <t>Record RAISE Account Close Out</t>
  </si>
  <si>
    <t>BO-000075</t>
  </si>
  <si>
    <t>Record PEX reimbursement of Prepaid SCAS</t>
  </si>
  <si>
    <t>11600 - RAISE funds US DOT</t>
  </si>
  <si>
    <t xml:space="preserve">Batch </t>
  </si>
  <si>
    <t>Ending</t>
  </si>
  <si>
    <t xml:space="preserve"> </t>
  </si>
  <si>
    <t>DOC 445424 07/31/2014 Original Transfer</t>
  </si>
  <si>
    <t>Comment:</t>
  </si>
  <si>
    <t>BANK - Other</t>
  </si>
  <si>
    <t>Doc: E-mail  07/31/14 Transfer RAISE</t>
  </si>
  <si>
    <t>Interest on RAISE funds</t>
  </si>
  <si>
    <t>Record Loan Guarantee Entries-Raise</t>
  </si>
  <si>
    <t>Record Loan Guarantee Entries-RAISE</t>
  </si>
  <si>
    <t>Total Debits/Credits</t>
  </si>
  <si>
    <t>11500-US DOT SCAS Grant</t>
  </si>
  <si>
    <t>Record US DOT Interest for July</t>
  </si>
  <si>
    <t>Transfer RAISE funds to Correct Account</t>
  </si>
  <si>
    <t>Interest on US DOT Small Comm Air Service</t>
  </si>
  <si>
    <t>Transfer Statements to New Account</t>
  </si>
  <si>
    <t>Interest earned on State Entitlements</t>
  </si>
  <si>
    <t>Doc: 462876 09/30/2014 Transfer Funds</t>
  </si>
  <si>
    <t>To record interest payment for Guarantee</t>
  </si>
  <si>
    <t>Doc:488531 12/29/14 VDOT Entitlement</t>
  </si>
  <si>
    <t>Doc: 482336 12/08/14 RWY 7/25 REHAB</t>
  </si>
  <si>
    <t>Doc: 494931 01/20/2015 REIMBURSE STATE</t>
  </si>
  <si>
    <t>Doc:  BNKSTMT 01/22/15 20% Share of IN</t>
  </si>
  <si>
    <t>Record Loan Guarantee Entries- State En</t>
  </si>
  <si>
    <t>Doc: 516913 04/06/15 Transfer VDOA E</t>
  </si>
  <si>
    <t>04/31/2015</t>
  </si>
  <si>
    <t>Transfer State Entitlement Balance</t>
  </si>
  <si>
    <t>Payoff Loan Balance</t>
  </si>
  <si>
    <t>0243066619 - Towne Account Number</t>
  </si>
  <si>
    <t>WT:  ORG City of Newport News</t>
  </si>
  <si>
    <t>0612L1LFVB2C00009506121305FT03</t>
  </si>
  <si>
    <t>Incoming Wire Fee</t>
  </si>
  <si>
    <t>Wire Fee Refund</t>
  </si>
  <si>
    <t>Outgoing Wire Fee</t>
  </si>
  <si>
    <t>WT:  BEN RBY INC</t>
  </si>
  <si>
    <t>20140627L1LFBV2C000106</t>
  </si>
  <si>
    <t>Interest Payment</t>
  </si>
  <si>
    <t>TBA:  See details of $50,037.71 to right of ending balance</t>
  </si>
  <si>
    <t>Page 1/11</t>
  </si>
  <si>
    <t>TBA:  Transfer from Account # CK-008024296551 (Capital Account)</t>
  </si>
  <si>
    <t>Page 7/37</t>
  </si>
  <si>
    <t>TBA:  Transfer from Account # CK-000243066597 (US DOT SCAS)</t>
  </si>
  <si>
    <t>Page 2/11</t>
  </si>
  <si>
    <t>0243066597 - Towne Bank Account</t>
  </si>
  <si>
    <t>TBA:  Transfer to Account # CK-000243066619 (RAISE)</t>
  </si>
  <si>
    <t>TBA:  07/31 Interest Payment (Considered end transaction and no further review needed)</t>
  </si>
  <si>
    <t>Page 3/11</t>
  </si>
  <si>
    <t>TBA:  08/29 Interest Payment (Considered end transaction and no further review needed)</t>
  </si>
  <si>
    <t>TBA:  09/30 Interest Payment (Considered end transaction and no further review needed)</t>
  </si>
  <si>
    <t>Page 4/11</t>
  </si>
  <si>
    <t>TBA:  10/31 Interest Payment (Considered end transaction and no further review needed)</t>
  </si>
  <si>
    <t>Page 5/11</t>
  </si>
  <si>
    <t>TBA:  11/28 Interest Payment (Considered end transaction and no further review needed)</t>
  </si>
  <si>
    <t>Page 6/11</t>
  </si>
  <si>
    <t>TBA:  12/31 $50.70 Interest Payment (Considered end transaction and no further review needed)</t>
  </si>
  <si>
    <t>Page 7/11</t>
  </si>
  <si>
    <t>Page 8/11</t>
  </si>
  <si>
    <t>TBA:  01/30 $46.09 Interest Payment (Considered end transaction and no further review needed)</t>
  </si>
  <si>
    <t>TBA:  Rene Ford / Sue Ivey</t>
  </si>
  <si>
    <t>Page 9/11</t>
  </si>
  <si>
    <t>TBA:  Debit Memo (HW Notes states this was for Pay-Down)</t>
  </si>
  <si>
    <t>TBA:  02/27 Interest Payment (Considered end transaction and no further review needed)</t>
  </si>
  <si>
    <t>Page 11/11</t>
  </si>
  <si>
    <t>TBA:  Close-Out</t>
  </si>
  <si>
    <t>Credit memo</t>
  </si>
  <si>
    <t>TBA:  06/18/2014 Credit memo of $565,000</t>
  </si>
  <si>
    <t>TBA:  06/30/2014 Interest Payment of $26.16</t>
  </si>
  <si>
    <t xml:space="preserve">TBA:  07/31 Interest Payment   </t>
  </si>
  <si>
    <t>TBA:  08/29 Interest Payment</t>
  </si>
  <si>
    <t>TBA:  09/30 Interest Payment</t>
  </si>
  <si>
    <t>TBA:  10/31 Interest Payment</t>
  </si>
  <si>
    <t>TBA:  11/28 Interest Payment</t>
  </si>
  <si>
    <t>TBA:  12/31 Interest Payment for $21.66</t>
  </si>
  <si>
    <t>TBA:  01/30 Interest Payment for $19.69</t>
  </si>
  <si>
    <t>TBA:  02/27 Interest Payment</t>
  </si>
  <si>
    <t>TBA: Debit memo (HW note that this is for Pay Down)</t>
  </si>
  <si>
    <t>TBA:  04/10 Close-Out</t>
  </si>
  <si>
    <t>11400-Entitlement Restricted Funds</t>
  </si>
  <si>
    <t>0243066589-Towne Bank Account</t>
  </si>
  <si>
    <t>Towne Bank Account 0243066597 Monthly Statement Comments and Amounts</t>
  </si>
  <si>
    <t>TBA:  06/11 PER KEN SPIRITO AND RENE</t>
  </si>
  <si>
    <t>TBA:  07/25 Interest Payment</t>
  </si>
  <si>
    <t>TBA:  06/25 Interest Payment</t>
  </si>
  <si>
    <t>TBA:  08/25 Interest Payment</t>
  </si>
  <si>
    <t>TBA:  09/25 Interest Payment</t>
  </si>
  <si>
    <t>TBA:  10/24 Interest Payment</t>
  </si>
  <si>
    <t>TBA:  09/30 Transfer from Account # CK-008024296551 (Capital Account)</t>
  </si>
  <si>
    <t>TBA:  10/08 Transfer from Account # CK-008024296551 (Capital Account)</t>
  </si>
  <si>
    <t>Page 9/37</t>
  </si>
  <si>
    <t>Page 10/37</t>
  </si>
  <si>
    <t>TBA:  11/25 Interest Payment</t>
  </si>
  <si>
    <t>TBA:  12/24 Interest Payment</t>
  </si>
  <si>
    <t>TBA:  12/08 Debit Memo  for $13,993.06 (HW note NOV Interest payment)</t>
  </si>
  <si>
    <t>TBA:  12/17 Debit Memo for $11,918.71 (HW noted Dec Interest payment)</t>
  </si>
  <si>
    <t>Page 12/37</t>
  </si>
  <si>
    <t>TBA:  12/29 Transfer from Account # CK-008024296551 (Capital Account)</t>
  </si>
  <si>
    <t xml:space="preserve">TBA:  12/30 Transfer TO Account # CK-008024296551 (Capital Account) </t>
  </si>
  <si>
    <t>Page 13/37</t>
  </si>
  <si>
    <t>TBA:  Debit Memo (HW noted says Jan interest payment)</t>
  </si>
  <si>
    <t>TBA:  01/22 Per Renee</t>
  </si>
  <si>
    <t>TBA:  01/23 Interest Payment</t>
  </si>
  <si>
    <t>TBA:  02/18 Debit Memo (HW Note says Pay Down)</t>
  </si>
  <si>
    <t>TBA:  02/25  Interest Payment</t>
  </si>
  <si>
    <t>TBA:  03/25 Interest Payment</t>
  </si>
  <si>
    <t>Page 10/11</t>
  </si>
  <si>
    <t>TBA:  04/06 Transfer from Account # CK-008024296551 (Capital Account)</t>
  </si>
  <si>
    <t>Page 16/37</t>
  </si>
  <si>
    <t>TBA:  04/06 Debit Memo (HW note Final Loan Payment)</t>
  </si>
  <si>
    <t>Account Number Description:</t>
  </si>
  <si>
    <t>Cash Receipt</t>
  </si>
  <si>
    <t>Comment:  Record Receipt of Raise Funds &amp; Wire to</t>
  </si>
  <si>
    <t>Record Receipt of Raise Funds &amp; Wire to</t>
  </si>
  <si>
    <t>Transfer funds to State Entitlement Account</t>
  </si>
  <si>
    <t>BNKTRANSF 12/30/2014 Transfer VDOA F</t>
  </si>
  <si>
    <t>Transfers in/out with the PAC Capital Account #10300</t>
  </si>
  <si>
    <t>Transfers in/out with PAC RAISE ACCOUNT #11600</t>
  </si>
  <si>
    <t>ACO:  Link to Capital Account #10300</t>
  </si>
  <si>
    <t>ACO:  Link to RAISE Account #11600</t>
  </si>
  <si>
    <t>Transfers in/out with the PAC SCAS Account #11500</t>
  </si>
  <si>
    <t>ACO:  Link to SCAS Account #11500</t>
  </si>
  <si>
    <t>Transfers in/out with the PAC Entitlement Account #11400</t>
  </si>
  <si>
    <t>ACO:  Link to Entitlement Account # 11400</t>
  </si>
  <si>
    <t>Towne Bank Account 0243066619 Monthly Statement Comments and Amounts</t>
  </si>
  <si>
    <t>Towne Bank Account 0243066589 Monthly Statement Comments and Amounts</t>
  </si>
  <si>
    <t>Transfers in/out with PAC CashFlow Money Market Account #11300</t>
  </si>
  <si>
    <t>ACO:  Link to CashFlow Account #11300</t>
  </si>
  <si>
    <t>Bank Statement item - Account Interest Earned and Final Account Close-out</t>
  </si>
  <si>
    <t>Towne Business Loan Statements - Capital, Interest, and Fee Payments</t>
  </si>
  <si>
    <t>ACO:  Link to Towne Bank Business Loan Statements</t>
  </si>
  <si>
    <t>ACO 12/17:  Link to TB Business Loan Statements</t>
  </si>
  <si>
    <t>ACO 12/08:  Link to TB Business Loan Statements</t>
  </si>
  <si>
    <t>Transfers in/out with PAC PFC Account #11200</t>
  </si>
  <si>
    <t>ACO:  Link to PFC Account #11200</t>
  </si>
  <si>
    <t>Why Necessary?</t>
  </si>
  <si>
    <t>06/12 Newport News RAISE contribution:</t>
  </si>
  <si>
    <t>06/27 Wire to Ben RBY (Vision)</t>
  </si>
  <si>
    <t>The $650,650 in 09/25/14 RMB request</t>
  </si>
  <si>
    <t>Fed share of $650,650 received 01/08/15</t>
  </si>
  <si>
    <t>Activity type</t>
  </si>
  <si>
    <t>RAISE FUNDS</t>
  </si>
  <si>
    <t>Wire Transfer in from the City of Newport News</t>
  </si>
  <si>
    <t>Wire transfer out to BEN RBY (Vision Revenue Guarantee)</t>
  </si>
  <si>
    <t>Transfer in from the Capital Account</t>
  </si>
  <si>
    <t>Unrestricted Capital Account</t>
  </si>
  <si>
    <t>Links</t>
  </si>
  <si>
    <t xml:space="preserve">Account </t>
  </si>
  <si>
    <t>Balance</t>
  </si>
  <si>
    <t>Raise/Loan Proceeds/Operating</t>
  </si>
  <si>
    <t>Transfer in from RAISE (original Operating-Refinanced by Loan)</t>
  </si>
  <si>
    <t>Transfer out to entitlement (Share of Jan loan interest)</t>
  </si>
  <si>
    <t>Balances prior to 02/27/2015 Payment</t>
  </si>
  <si>
    <t>Net Funding balances prior to 02/27/2015 Payment</t>
  </si>
  <si>
    <t>Loan Guarantee Transfer (Allocated by ACO among Funds)</t>
  </si>
  <si>
    <t>Close-out of RAISE Account</t>
  </si>
  <si>
    <t>Funding Make-up of Loan Guarantee Payment:</t>
  </si>
  <si>
    <t>RAISE Funds provided by Newport News (SCASD local contribution)</t>
  </si>
  <si>
    <t>Interest earned on RAISE Funds from Towne Bank</t>
  </si>
  <si>
    <t>Unrestricted Capital Account funds</t>
  </si>
  <si>
    <t>RAISE TRANSFER (Originally Operating Funds)</t>
  </si>
  <si>
    <t>Transfer in of Loan Proceeds to reimburse PAC $565K loaned earlier</t>
  </si>
  <si>
    <t>Interest earned prior to G/L entry</t>
  </si>
  <si>
    <t>Transfer to RAISE Account?</t>
  </si>
  <si>
    <t>Restricted Capital Account</t>
  </si>
  <si>
    <t>Transfer in from Capital Account (Restricted Funds)</t>
  </si>
  <si>
    <t>Unrestricted Money MKT</t>
  </si>
  <si>
    <t>Transfer in from Money Market (Unrestricted Capital Funds)</t>
  </si>
  <si>
    <t>Transfer in from Capital Account (Unrestricted Funds)</t>
  </si>
  <si>
    <t>Interest Payment on Loan (Restricted Capital Account)</t>
  </si>
  <si>
    <t>Towne Bank Interest Received</t>
  </si>
  <si>
    <t>Transfer in from Capital Account (Restricted and Unrestricted)</t>
  </si>
  <si>
    <t>TBA:  12/08 Transfer from Account # CK-000243017219 (PFC reimbursement of SE)</t>
  </si>
  <si>
    <t>TBA:  Transfer from Account # CK-00024301729 (PFC reimbursement of SE)</t>
  </si>
  <si>
    <t>PFC reimbursement of restricted Capital Account funding</t>
  </si>
  <si>
    <t>Correction of transferring incorrect VDOA entitlement AMT</t>
  </si>
  <si>
    <t>Partial reimbursement of 01/20 Interest Payment from RAISE</t>
  </si>
  <si>
    <t>Close-out of SCASD Account</t>
  </si>
  <si>
    <t>Balances prior to 04/06/2015 Payment</t>
  </si>
  <si>
    <t>Net Funding balances prior to 04/06/2015 Payment</t>
  </si>
  <si>
    <t>Close-out of State Entitlement Account</t>
  </si>
  <si>
    <t>Total Loan Guarantee Transfer (Allocated by ACO among Funds)</t>
  </si>
  <si>
    <t>Unrestricted Money Market (Capital Funds)</t>
  </si>
  <si>
    <t>Interest earned on SCASD Funds from Towne Bank</t>
  </si>
  <si>
    <t>Interest earned on State Entitlement Funds from Towne Bank</t>
  </si>
  <si>
    <t>11500 SCASD</t>
  </si>
  <si>
    <t>11400 State Entitlement</t>
  </si>
  <si>
    <t>Total  Loan Guarantee Transfer Amount</t>
  </si>
  <si>
    <t>TB Loan Principal paid calendar year 2015</t>
  </si>
  <si>
    <t>Transfer used for 02/18/15 interest payment</t>
  </si>
  <si>
    <t>Transfer used for 04/06/15 interest payment</t>
  </si>
  <si>
    <t>Transfer used for 04/06/15 attorney fees</t>
  </si>
  <si>
    <t>Variance</t>
  </si>
  <si>
    <t>Adjusted Variance</t>
  </si>
  <si>
    <t>11600 RAISE</t>
  </si>
  <si>
    <t>State Entitlement</t>
  </si>
  <si>
    <t>US DOT SCASD</t>
  </si>
  <si>
    <t>RAISE</t>
  </si>
  <si>
    <t>Restricted Capital Account Funds (State Entitlement)</t>
  </si>
  <si>
    <t>Sum Of</t>
  </si>
  <si>
    <t>Accounts</t>
  </si>
  <si>
    <t>Unrestricted Capital Accounts (Money Market transfer)</t>
  </si>
  <si>
    <t xml:space="preserve">Unrestricted Capital Accounts </t>
  </si>
  <si>
    <t>Interest revenue from funds deposited at Towne Bank</t>
  </si>
  <si>
    <t>RAISE Funds provided by City of Newport News</t>
  </si>
  <si>
    <t>Totals</t>
  </si>
  <si>
    <t>RAISE $565K/Operating Account</t>
  </si>
  <si>
    <t>RAISE $565K / Operating Account Funds</t>
  </si>
  <si>
    <t>Interest Revenue from TowneBank</t>
  </si>
  <si>
    <t xml:space="preserve">FY2015 Entitlement Utilization Report </t>
  </si>
  <si>
    <t>Air Service Development Project Expenditures:</t>
  </si>
  <si>
    <t>State Entitlement Funds used per above:</t>
  </si>
  <si>
    <t xml:space="preserve">State Entitlement Funds  </t>
  </si>
  <si>
    <t>Unrestricted Capital Accounts (Operating Revenue)</t>
  </si>
  <si>
    <t>Calculated funds from account #11400</t>
  </si>
  <si>
    <t>Types of Funding used to meet Loan Guarantee by Escrow Account:</t>
  </si>
  <si>
    <t>Types of Funding used to meet Loan Guarantee Obligation (Summary):</t>
  </si>
  <si>
    <t>Why variance?</t>
  </si>
  <si>
    <t>Question #1 (See below)</t>
  </si>
  <si>
    <t>Question #2 (See Below)</t>
  </si>
  <si>
    <t>Question #3 (See below)</t>
  </si>
  <si>
    <r>
      <rPr>
        <b/>
        <sz val="11"/>
        <color theme="1"/>
        <rFont val="Calibri"/>
        <family val="2"/>
        <scheme val="minor"/>
      </rPr>
      <t>Question #3</t>
    </r>
    <r>
      <rPr>
        <sz val="11"/>
        <color theme="1"/>
        <rFont val="Calibri"/>
        <family val="2"/>
        <scheme val="minor"/>
      </rPr>
      <t>:  Can you explain the variance between the Reported State Entitlement Used and what we have calculated?</t>
    </r>
  </si>
  <si>
    <r>
      <rPr>
        <b/>
        <sz val="11"/>
        <color theme="1"/>
        <rFont val="Calibri"/>
        <family val="2"/>
        <scheme val="minor"/>
      </rPr>
      <t>Question #4</t>
    </r>
    <r>
      <rPr>
        <sz val="11"/>
        <color theme="1"/>
        <rFont val="Calibri"/>
        <family val="2"/>
        <scheme val="minor"/>
      </rPr>
      <t>:  Can you explain the variance between the Reported State Entitlement and Account #11400?</t>
    </r>
  </si>
  <si>
    <r>
      <rPr>
        <b/>
        <sz val="11"/>
        <color theme="1"/>
        <rFont val="Calibri"/>
        <family val="2"/>
        <scheme val="minor"/>
      </rPr>
      <t>Question #1:</t>
    </r>
    <r>
      <rPr>
        <sz val="11"/>
        <color theme="1"/>
        <rFont val="Calibri"/>
        <family val="2"/>
        <scheme val="minor"/>
      </rPr>
      <t xml:space="preserve">  Is the correct total of this type of funding used to satisfy the loan guarantee obligation?</t>
    </r>
  </si>
  <si>
    <t>Yes</t>
  </si>
  <si>
    <t>Unrestricted Operating Account ($565K loan/Op revenue)</t>
  </si>
  <si>
    <t>No</t>
  </si>
  <si>
    <t>Legal Fees</t>
  </si>
  <si>
    <t>Total</t>
  </si>
  <si>
    <t>JE AE#09</t>
  </si>
  <si>
    <t>FY 2014</t>
  </si>
  <si>
    <t>FY 2015</t>
  </si>
  <si>
    <t>Loan Bal</t>
  </si>
  <si>
    <t>Princ Pmt</t>
  </si>
  <si>
    <t>Late/Loan fees</t>
  </si>
  <si>
    <t>From Loan Stmt</t>
  </si>
  <si>
    <t>Interest</t>
  </si>
  <si>
    <t>Share of Interest payments</t>
  </si>
  <si>
    <t>Funds from Capital Account I say are State Entitlements</t>
  </si>
  <si>
    <t>Interest earned</t>
  </si>
  <si>
    <t>Late/Loan and Legal Fees</t>
  </si>
  <si>
    <t>CONCOURSE B RENOVATION &amp; DESIGN (C02-001)</t>
  </si>
  <si>
    <t>MONTH</t>
  </si>
  <si>
    <t>VENDOR</t>
  </si>
  <si>
    <t>PROJECT</t>
  </si>
  <si>
    <t>INVOICE AMOUNT</t>
  </si>
  <si>
    <t>PAC AMOUNT</t>
  </si>
  <si>
    <t>FAA-E AMOUNT</t>
  </si>
  <si>
    <t>FAA-D AMOUNT</t>
  </si>
  <si>
    <t>VDOA AMOUNT</t>
  </si>
  <si>
    <t>PFC</t>
  </si>
  <si>
    <t>CHECK #</t>
  </si>
  <si>
    <t>Inv #</t>
  </si>
  <si>
    <t>Acct #</t>
  </si>
  <si>
    <t>Notes</t>
  </si>
  <si>
    <t>Invoice #</t>
  </si>
  <si>
    <t>Vendor</t>
  </si>
  <si>
    <t>Amount</t>
  </si>
  <si>
    <t>Accum. Amount</t>
  </si>
  <si>
    <t>01047493-1</t>
  </si>
  <si>
    <t>RS&amp;H</t>
  </si>
  <si>
    <t>02048169-2</t>
  </si>
  <si>
    <t>03049358-3</t>
  </si>
  <si>
    <t>04050597-4</t>
  </si>
  <si>
    <t>05054551-5</t>
  </si>
  <si>
    <t>2011003001-6</t>
  </si>
  <si>
    <t>12113-01</t>
  </si>
  <si>
    <t>WM JORDAN</t>
  </si>
  <si>
    <t>January 2011</t>
  </si>
  <si>
    <t>RS&amp;H (598)</t>
  </si>
  <si>
    <t>Concourse B</t>
  </si>
  <si>
    <t>2011003005-1</t>
  </si>
  <si>
    <t>February 2011</t>
  </si>
  <si>
    <t>12113-02</t>
  </si>
  <si>
    <t>March 2011</t>
  </si>
  <si>
    <t>2011003005-2</t>
  </si>
  <si>
    <t>May 2011</t>
  </si>
  <si>
    <t>12113-03</t>
  </si>
  <si>
    <t>December 2011</t>
  </si>
  <si>
    <t xml:space="preserve">RS&amp;H (598) </t>
  </si>
  <si>
    <t>2011003005-003</t>
  </si>
  <si>
    <t>June 2012</t>
  </si>
  <si>
    <t>11003001-6</t>
  </si>
  <si>
    <t>12113-04</t>
  </si>
  <si>
    <t>October 2012</t>
  </si>
  <si>
    <t>WM Jordan (427)</t>
  </si>
  <si>
    <t>PAC3 1112</t>
  </si>
  <si>
    <t>IBTS</t>
  </si>
  <si>
    <t>2011003005-0001</t>
  </si>
  <si>
    <t>2011003005-0004</t>
  </si>
  <si>
    <t>November 2012</t>
  </si>
  <si>
    <t>PAC3 1212</t>
  </si>
  <si>
    <t>2011003005-0002</t>
  </si>
  <si>
    <t>2011003005-0005</t>
  </si>
  <si>
    <t>December 2012</t>
  </si>
  <si>
    <t>12113-05</t>
  </si>
  <si>
    <t>2011003005-3</t>
  </si>
  <si>
    <t>S104108049.002</t>
  </si>
  <si>
    <t>REXEL</t>
  </si>
  <si>
    <t>S3547095.001</t>
  </si>
  <si>
    <t>VAMAC</t>
  </si>
  <si>
    <t>January 2013</t>
  </si>
  <si>
    <t>IBTS (623)</t>
  </si>
  <si>
    <t>PAC31112</t>
  </si>
  <si>
    <t>S3547102.001</t>
  </si>
  <si>
    <t>2011003005-4</t>
  </si>
  <si>
    <t>S3547105.001</t>
  </si>
  <si>
    <t>PAC# 1212</t>
  </si>
  <si>
    <t>S3547123.001</t>
  </si>
  <si>
    <t>February 2013</t>
  </si>
  <si>
    <t>2011003005-5</t>
  </si>
  <si>
    <t>S104246448.001</t>
  </si>
  <si>
    <t>S104246448.002</t>
  </si>
  <si>
    <t>Rexel (297)</t>
  </si>
  <si>
    <t>S104281284.001</t>
  </si>
  <si>
    <t>VAMAC Inc. (409)</t>
  </si>
  <si>
    <t>12113-06</t>
  </si>
  <si>
    <t>March 2013</t>
  </si>
  <si>
    <t>1-REVISED</t>
  </si>
  <si>
    <t>YORK RIVER ELECTRIC</t>
  </si>
  <si>
    <t>York River Electric, Inc (672)</t>
  </si>
  <si>
    <t>1-Revised</t>
  </si>
  <si>
    <t>PAC3 0213</t>
  </si>
  <si>
    <t>May 2013</t>
  </si>
  <si>
    <t>2011003005-006</t>
  </si>
  <si>
    <t>April 2013</t>
  </si>
  <si>
    <t>2011003005-6</t>
  </si>
  <si>
    <t>12113-07</t>
  </si>
  <si>
    <t>2</t>
  </si>
  <si>
    <t>12113-08</t>
  </si>
  <si>
    <t>PAC3 0413</t>
  </si>
  <si>
    <t>12113-09</t>
  </si>
  <si>
    <t>June 2013</t>
  </si>
  <si>
    <t>12113-10</t>
  </si>
  <si>
    <t>12113-11</t>
  </si>
  <si>
    <t>September 2013</t>
  </si>
  <si>
    <t>2500072</t>
  </si>
  <si>
    <t>BAKER ROOFING OF NORFOLK, LLC</t>
  </si>
  <si>
    <t>October 2013</t>
  </si>
  <si>
    <t>12113-12R</t>
  </si>
  <si>
    <t>Baker Roofing of Norfolk, LLC (725)</t>
  </si>
  <si>
    <t>2011003005-0007</t>
  </si>
  <si>
    <t>2011003005-7</t>
  </si>
  <si>
    <t>205249402I</t>
  </si>
  <si>
    <t>12113-13</t>
  </si>
  <si>
    <t>21620/31000</t>
  </si>
  <si>
    <t>2011003005-0008</t>
  </si>
  <si>
    <t>November 2013</t>
  </si>
  <si>
    <t>2011003005-8</t>
  </si>
  <si>
    <t>12113-14</t>
  </si>
  <si>
    <t>December 2013</t>
  </si>
  <si>
    <t>Y-53868</t>
  </si>
  <si>
    <t>FASTSIGNS</t>
  </si>
  <si>
    <t>June 2014</t>
  </si>
  <si>
    <t>Fastsigns (131)</t>
  </si>
  <si>
    <t>Y-54276</t>
  </si>
  <si>
    <t>July 2014</t>
  </si>
  <si>
    <t>Fast Signs (131)</t>
  </si>
  <si>
    <t xml:space="preserve">Concourse B </t>
  </si>
  <si>
    <t>12113-15</t>
  </si>
  <si>
    <t>October 2014</t>
  </si>
  <si>
    <t>12113-16</t>
  </si>
  <si>
    <t>June 2015</t>
  </si>
  <si>
    <t>12113-15A</t>
  </si>
  <si>
    <t>Reclass VDOA Funds FY 2015</t>
  </si>
  <si>
    <t>Final Project Total</t>
  </si>
  <si>
    <t>Incl design</t>
  </si>
  <si>
    <t>Receipt Amount Needed</t>
  </si>
  <si>
    <t>costs</t>
  </si>
  <si>
    <t>Total Reimb Allowed</t>
  </si>
  <si>
    <t>Spending Breakout</t>
  </si>
  <si>
    <t>%</t>
  </si>
  <si>
    <t xml:space="preserve">YTD Reimb </t>
  </si>
  <si>
    <t>VDOA 80</t>
  </si>
  <si>
    <t>Remaining Reimb</t>
  </si>
  <si>
    <t>PFC 20 (PFC 2)</t>
  </si>
  <si>
    <t>PAC 25</t>
  </si>
  <si>
    <t>PFC Reimbursed</t>
  </si>
  <si>
    <t>PFC to be Reimbursed</t>
  </si>
  <si>
    <r>
      <rPr>
        <b/>
        <sz val="11"/>
        <color theme="1"/>
        <rFont val="Calibri"/>
        <family val="2"/>
        <scheme val="minor"/>
      </rPr>
      <t>Question #2</t>
    </r>
    <r>
      <rPr>
        <sz val="11"/>
        <color theme="1"/>
        <rFont val="Calibri"/>
        <family val="2"/>
        <scheme val="minor"/>
      </rPr>
      <t>:  Is this the correct classification of the type of funding placed within the escrow account?  * No. See Below</t>
    </r>
  </si>
  <si>
    <t>Funds from Concourse B Rehab and Rwy 7/25</t>
  </si>
  <si>
    <t>May Int Refund</t>
  </si>
  <si>
    <t>May Op Credit transferred to Cap</t>
  </si>
  <si>
    <t>Part of equity transfer adjustment done in FY 2014</t>
  </si>
  <si>
    <t>Interest refund posted to Op Acct then transf to Cap Acct in May</t>
  </si>
  <si>
    <t>May Legal Refund</t>
  </si>
  <si>
    <t>Reduction needed to State Entitlements</t>
  </si>
  <si>
    <t>FY 2015 Total Expense</t>
  </si>
  <si>
    <t>* $1,280,000 of state entitlements were transferred from the Concourse B Rehab Project.</t>
  </si>
  <si>
    <t>*This project used State Entitlements over FY2013 $3,336,745.77, FY 2014 $199,025.16, and FY 2015 $185,686.70 ; See Concourse Tab</t>
  </si>
  <si>
    <t>Reverse Overstated Fees</t>
  </si>
  <si>
    <t>Equity Adj needed</t>
  </si>
  <si>
    <t>Fees were paid or not charged to acct</t>
  </si>
  <si>
    <t>Corrections Needed:</t>
  </si>
  <si>
    <t xml:space="preserve">Offset of FY 2014 </t>
  </si>
  <si>
    <t>Refund Received May 2015 totaling $3,420.84</t>
  </si>
  <si>
    <t>Reverse Credit</t>
  </si>
  <si>
    <t>Interest Refund</t>
  </si>
  <si>
    <t>Overstated Fees</t>
  </si>
  <si>
    <t>Adjusted Exp</t>
  </si>
  <si>
    <t>Diff between Principle amounts (May refund)</t>
  </si>
  <si>
    <t>Diff in Principle</t>
  </si>
  <si>
    <t>Misc Difference</t>
  </si>
  <si>
    <t>Change in Loan total between FY 2014 &amp; FY 2015; Diff posted to State Entitlements as credit</t>
  </si>
  <si>
    <t>Difference in Principle</t>
  </si>
  <si>
    <t>Posted FY 2015 Expense</t>
  </si>
  <si>
    <t>Overall Expense Recon: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</si>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</sst>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24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sz val="11"/>
      <color theme="1"/>
      <name val="Arial Rounded MT Bold"/>
      <family val="2"/>
    </font>
    <font>
      <sz val="9"/>
      <color indexed="9"/>
      <name val="Arial"/>
      <family val="2"/>
    </font>
    <font>
      <b/>
      <sz val="11"/>
      <color theme="1"/>
      <name val="Arial Rounded MT Bold"/>
    </font>
    <font>
      <b/>
      <sz val="11"/>
      <color theme="5"/>
      <name val="Arial Rounded MT Bold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Arial Rounded MT Bold"/>
    </font>
  </fonts>
  <fills count="30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A0C7F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990099"/>
        <bgColor indexed="64"/>
      </patternFill>
    </fill>
    <fill>
      <patternFill patternType="solid">
        <fgColor rgb="FF33CCFF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3" fillId="0" borderId="0">
      <alignment vertical="top"/>
    </xf>
    <xf numFmtId="44" fontId="4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310">
    <xf numFmtId="0" fontId="0" fillId="0" borderId="0" xfId="0"/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4" fontId="0" fillId="0" borderId="0" xfId="2" applyFont="1"/>
    <xf numFmtId="44" fontId="0" fillId="0" borderId="0" xfId="0" applyNumberFormat="1"/>
    <xf numFmtId="0" fontId="0" fillId="0" borderId="7" xfId="0" applyBorder="1"/>
    <xf numFmtId="0" fontId="7" fillId="0" borderId="0" xfId="0" applyFont="1"/>
    <xf numFmtId="0" fontId="8" fillId="0" borderId="0" xfId="0" applyFont="1" applyAlignment="1">
      <alignment horizontal="center"/>
    </xf>
    <xf numFmtId="44" fontId="7" fillId="0" borderId="0" xfId="2" applyFont="1"/>
    <xf numFmtId="44" fontId="0" fillId="0" borderId="8" xfId="2" applyFont="1" applyBorder="1"/>
    <xf numFmtId="0" fontId="0" fillId="0" borderId="9" xfId="0" applyBorder="1"/>
    <xf numFmtId="0" fontId="7" fillId="0" borderId="10" xfId="0" applyFont="1" applyBorder="1"/>
    <xf numFmtId="0" fontId="7" fillId="0" borderId="0" xfId="0" applyFont="1" applyBorder="1"/>
    <xf numFmtId="44" fontId="7" fillId="0" borderId="0" xfId="2" applyFont="1" applyBorder="1"/>
    <xf numFmtId="44" fontId="7" fillId="0" borderId="11" xfId="2" applyFont="1" applyBorder="1"/>
    <xf numFmtId="14" fontId="7" fillId="0" borderId="10" xfId="0" applyNumberFormat="1" applyFont="1" applyBorder="1"/>
    <xf numFmtId="44" fontId="7" fillId="0" borderId="11" xfId="0" applyNumberFormat="1" applyFont="1" applyBorder="1"/>
    <xf numFmtId="14" fontId="7" fillId="0" borderId="4" xfId="0" applyNumberFormat="1" applyFont="1" applyBorder="1"/>
    <xf numFmtId="0" fontId="7" fillId="0" borderId="5" xfId="0" applyFont="1" applyBorder="1"/>
    <xf numFmtId="44" fontId="7" fillId="0" borderId="5" xfId="2" applyFont="1" applyBorder="1"/>
    <xf numFmtId="44" fontId="7" fillId="0" borderId="6" xfId="2" applyFont="1" applyBorder="1"/>
    <xf numFmtId="0" fontId="7" fillId="0" borderId="2" xfId="0" applyFont="1" applyBorder="1"/>
    <xf numFmtId="44" fontId="7" fillId="0" borderId="2" xfId="2" applyFont="1" applyBorder="1"/>
    <xf numFmtId="44" fontId="7" fillId="0" borderId="3" xfId="2" applyFont="1" applyBorder="1"/>
    <xf numFmtId="14" fontId="7" fillId="0" borderId="2" xfId="0" applyNumberFormat="1" applyFont="1" applyBorder="1"/>
    <xf numFmtId="0" fontId="0" fillId="2" borderId="0" xfId="0" applyFill="1"/>
    <xf numFmtId="0" fontId="0" fillId="2" borderId="0" xfId="0" applyFill="1" applyAlignment="1">
      <alignment horizontal="center"/>
    </xf>
    <xf numFmtId="14" fontId="0" fillId="2" borderId="0" xfId="0" applyNumberFormat="1" applyFill="1" applyAlignment="1">
      <alignment horizontal="center"/>
    </xf>
    <xf numFmtId="44" fontId="0" fillId="2" borderId="0" xfId="2" applyFont="1" applyFill="1"/>
    <xf numFmtId="0" fontId="5" fillId="2" borderId="0" xfId="0" applyFont="1" applyFill="1"/>
    <xf numFmtId="0" fontId="7" fillId="2" borderId="0" xfId="0" applyFont="1" applyFill="1"/>
    <xf numFmtId="44" fontId="7" fillId="2" borderId="0" xfId="2" applyFont="1" applyFill="1"/>
    <xf numFmtId="44" fontId="0" fillId="0" borderId="1" xfId="2" applyFont="1" applyBorder="1"/>
    <xf numFmtId="0" fontId="0" fillId="0" borderId="2" xfId="0" applyBorder="1"/>
    <xf numFmtId="44" fontId="0" fillId="0" borderId="4" xfId="2" applyFont="1" applyBorder="1"/>
    <xf numFmtId="0" fontId="0" fillId="0" borderId="5" xfId="0" applyBorder="1"/>
    <xf numFmtId="14" fontId="7" fillId="2" borderId="5" xfId="0" applyNumberFormat="1" applyFont="1" applyFill="1" applyBorder="1"/>
    <xf numFmtId="0" fontId="7" fillId="2" borderId="5" xfId="0" applyFont="1" applyFill="1" applyBorder="1"/>
    <xf numFmtId="44" fontId="7" fillId="2" borderId="6" xfId="2" applyFont="1" applyFill="1" applyBorder="1"/>
    <xf numFmtId="0" fontId="0" fillId="0" borderId="0" xfId="0" applyFill="1"/>
    <xf numFmtId="44" fontId="0" fillId="0" borderId="0" xfId="2" applyFont="1" applyBorder="1"/>
    <xf numFmtId="44" fontId="0" fillId="3" borderId="0" xfId="2" applyFont="1" applyFill="1" applyBorder="1"/>
    <xf numFmtId="0" fontId="0" fillId="3" borderId="0" xfId="0" applyFill="1"/>
    <xf numFmtId="0" fontId="0" fillId="0" borderId="0" xfId="0" applyBorder="1"/>
    <xf numFmtId="0" fontId="11" fillId="0" borderId="0" xfId="0" applyFont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4" borderId="1" xfId="0" applyFill="1" applyBorder="1" applyAlignment="1">
      <alignment horizontal="center"/>
    </xf>
    <xf numFmtId="0" fontId="0" fillId="4" borderId="2" xfId="0" applyFill="1" applyBorder="1"/>
    <xf numFmtId="0" fontId="0" fillId="4" borderId="2" xfId="0" applyFill="1" applyBorder="1" applyAlignment="1">
      <alignment horizontal="center"/>
    </xf>
    <xf numFmtId="44" fontId="0" fillId="4" borderId="2" xfId="2" applyFont="1" applyFill="1" applyBorder="1"/>
    <xf numFmtId="0" fontId="0" fillId="4" borderId="0" xfId="0" applyFill="1" applyBorder="1"/>
    <xf numFmtId="44" fontId="0" fillId="4" borderId="0" xfId="2" applyFont="1" applyFill="1" applyBorder="1"/>
    <xf numFmtId="0" fontId="0" fillId="4" borderId="5" xfId="0" applyFill="1" applyBorder="1"/>
    <xf numFmtId="44" fontId="0" fillId="4" borderId="5" xfId="2" applyFont="1" applyFill="1" applyBorder="1"/>
    <xf numFmtId="0" fontId="10" fillId="4" borderId="4" xfId="0" applyFont="1" applyFill="1" applyBorder="1"/>
    <xf numFmtId="0" fontId="0" fillId="6" borderId="1" xfId="0" applyFill="1" applyBorder="1" applyAlignment="1">
      <alignment horizontal="center"/>
    </xf>
    <xf numFmtId="14" fontId="0" fillId="6" borderId="2" xfId="0" applyNumberFormat="1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2" xfId="0" applyFill="1" applyBorder="1"/>
    <xf numFmtId="44" fontId="0" fillId="6" borderId="2" xfId="2" applyFont="1" applyFill="1" applyBorder="1"/>
    <xf numFmtId="44" fontId="0" fillId="6" borderId="3" xfId="2" applyFont="1" applyFill="1" applyBorder="1"/>
    <xf numFmtId="0" fontId="5" fillId="6" borderId="10" xfId="0" applyFont="1" applyFill="1" applyBorder="1"/>
    <xf numFmtId="0" fontId="0" fillId="6" borderId="0" xfId="0" applyFill="1" applyBorder="1"/>
    <xf numFmtId="44" fontId="0" fillId="6" borderId="0" xfId="2" applyFont="1" applyFill="1" applyBorder="1"/>
    <xf numFmtId="44" fontId="0" fillId="6" borderId="11" xfId="2" applyFont="1" applyFill="1" applyBorder="1"/>
    <xf numFmtId="0" fontId="7" fillId="6" borderId="10" xfId="0" applyFont="1" applyFill="1" applyBorder="1"/>
    <xf numFmtId="44" fontId="7" fillId="6" borderId="11" xfId="2" applyFont="1" applyFill="1" applyBorder="1"/>
    <xf numFmtId="0" fontId="10" fillId="6" borderId="4" xfId="0" applyFont="1" applyFill="1" applyBorder="1"/>
    <xf numFmtId="0" fontId="0" fillId="6" borderId="5" xfId="0" applyFill="1" applyBorder="1"/>
    <xf numFmtId="44" fontId="0" fillId="6" borderId="5" xfId="2" applyFont="1" applyFill="1" applyBorder="1"/>
    <xf numFmtId="44" fontId="7" fillId="6" borderId="6" xfId="2" applyFont="1" applyFill="1" applyBorder="1"/>
    <xf numFmtId="0" fontId="0" fillId="7" borderId="0" xfId="0" applyFill="1"/>
    <xf numFmtId="0" fontId="0" fillId="5" borderId="0" xfId="0" applyFill="1" applyAlignment="1">
      <alignment horizontal="center"/>
    </xf>
    <xf numFmtId="14" fontId="0" fillId="5" borderId="0" xfId="0" applyNumberFormat="1" applyFill="1" applyAlignment="1">
      <alignment horizontal="center"/>
    </xf>
    <xf numFmtId="44" fontId="0" fillId="5" borderId="0" xfId="2" applyFont="1" applyFill="1"/>
    <xf numFmtId="0" fontId="5" fillId="5" borderId="0" xfId="0" applyFont="1" applyFill="1"/>
    <xf numFmtId="0" fontId="7" fillId="5" borderId="0" xfId="0" applyFont="1" applyFill="1"/>
    <xf numFmtId="44" fontId="7" fillId="5" borderId="0" xfId="2" applyFont="1" applyFill="1"/>
    <xf numFmtId="0" fontId="10" fillId="5" borderId="0" xfId="0" applyFont="1" applyFill="1"/>
    <xf numFmtId="14" fontId="0" fillId="4" borderId="2" xfId="0" applyNumberFormat="1" applyFill="1" applyBorder="1" applyAlignment="1">
      <alignment horizontal="center"/>
    </xf>
    <xf numFmtId="44" fontId="0" fillId="4" borderId="3" xfId="2" applyFont="1" applyFill="1" applyBorder="1"/>
    <xf numFmtId="0" fontId="5" fillId="4" borderId="10" xfId="0" applyFont="1" applyFill="1" applyBorder="1"/>
    <xf numFmtId="44" fontId="0" fillId="4" borderId="11" xfId="2" applyFont="1" applyFill="1" applyBorder="1"/>
    <xf numFmtId="0" fontId="7" fillId="4" borderId="10" xfId="0" applyFont="1" applyFill="1" applyBorder="1"/>
    <xf numFmtId="44" fontId="7" fillId="4" borderId="11" xfId="2" applyFont="1" applyFill="1" applyBorder="1"/>
    <xf numFmtId="44" fontId="7" fillId="4" borderId="6" xfId="2" applyFont="1" applyFill="1" applyBorder="1"/>
    <xf numFmtId="0" fontId="0" fillId="7" borderId="1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44" fontId="0" fillId="7" borderId="2" xfId="2" applyFont="1" applyFill="1" applyBorder="1"/>
    <xf numFmtId="44" fontId="0" fillId="7" borderId="0" xfId="2" applyFont="1" applyFill="1" applyBorder="1"/>
    <xf numFmtId="44" fontId="0" fillId="7" borderId="5" xfId="2" applyFont="1" applyFill="1" applyBorder="1"/>
    <xf numFmtId="0" fontId="10" fillId="7" borderId="4" xfId="0" applyFont="1" applyFill="1" applyBorder="1"/>
    <xf numFmtId="0" fontId="0" fillId="0" borderId="0" xfId="0" applyFill="1" applyBorder="1"/>
    <xf numFmtId="0" fontId="0" fillId="7" borderId="2" xfId="0" applyFill="1" applyBorder="1"/>
    <xf numFmtId="0" fontId="0" fillId="7" borderId="0" xfId="0" applyFill="1" applyBorder="1"/>
    <xf numFmtId="0" fontId="0" fillId="7" borderId="5" xfId="0" applyFill="1" applyBorder="1"/>
    <xf numFmtId="14" fontId="0" fillId="7" borderId="2" xfId="0" applyNumberFormat="1" applyFill="1" applyBorder="1" applyAlignment="1">
      <alignment horizontal="center"/>
    </xf>
    <xf numFmtId="44" fontId="0" fillId="7" borderId="3" xfId="2" applyFont="1" applyFill="1" applyBorder="1"/>
    <xf numFmtId="0" fontId="5" fillId="7" borderId="10" xfId="0" applyFont="1" applyFill="1" applyBorder="1"/>
    <xf numFmtId="44" fontId="0" fillId="7" borderId="11" xfId="2" applyFont="1" applyFill="1" applyBorder="1"/>
    <xf numFmtId="0" fontId="7" fillId="7" borderId="10" xfId="0" applyFont="1" applyFill="1" applyBorder="1"/>
    <xf numFmtId="44" fontId="0" fillId="7" borderId="6" xfId="2" applyFont="1" applyFill="1" applyBorder="1"/>
    <xf numFmtId="44" fontId="0" fillId="6" borderId="6" xfId="2" applyFont="1" applyFill="1" applyBorder="1"/>
    <xf numFmtId="0" fontId="0" fillId="8" borderId="0" xfId="0" applyFill="1"/>
    <xf numFmtId="0" fontId="0" fillId="8" borderId="1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44" fontId="0" fillId="8" borderId="2" xfId="2" applyFont="1" applyFill="1" applyBorder="1"/>
    <xf numFmtId="44" fontId="0" fillId="8" borderId="0" xfId="2" applyFont="1" applyFill="1" applyBorder="1"/>
    <xf numFmtId="0" fontId="9" fillId="8" borderId="4" xfId="0" applyFont="1" applyFill="1" applyBorder="1"/>
    <xf numFmtId="44" fontId="0" fillId="8" borderId="5" xfId="2" applyFont="1" applyFill="1" applyBorder="1"/>
    <xf numFmtId="0" fontId="0" fillId="8" borderId="2" xfId="0" applyFill="1" applyBorder="1"/>
    <xf numFmtId="0" fontId="0" fillId="8" borderId="0" xfId="0" applyFill="1" applyBorder="1"/>
    <xf numFmtId="0" fontId="0" fillId="8" borderId="5" xfId="0" applyFill="1" applyBorder="1"/>
    <xf numFmtId="14" fontId="0" fillId="8" borderId="2" xfId="0" applyNumberFormat="1" applyFill="1" applyBorder="1" applyAlignment="1">
      <alignment horizontal="center"/>
    </xf>
    <xf numFmtId="44" fontId="0" fillId="8" borderId="3" xfId="2" applyFont="1" applyFill="1" applyBorder="1"/>
    <xf numFmtId="0" fontId="5" fillId="8" borderId="10" xfId="0" applyFont="1" applyFill="1" applyBorder="1"/>
    <xf numFmtId="44" fontId="0" fillId="8" borderId="11" xfId="2" applyFont="1" applyFill="1" applyBorder="1"/>
    <xf numFmtId="0" fontId="7" fillId="8" borderId="10" xfId="0" applyFont="1" applyFill="1" applyBorder="1"/>
    <xf numFmtId="44" fontId="7" fillId="8" borderId="11" xfId="2" applyFont="1" applyFill="1" applyBorder="1"/>
    <xf numFmtId="44" fontId="7" fillId="8" borderId="6" xfId="2" applyFont="1" applyFill="1" applyBorder="1"/>
    <xf numFmtId="0" fontId="11" fillId="2" borderId="0" xfId="0" applyFont="1" applyFill="1"/>
    <xf numFmtId="0" fontId="0" fillId="3" borderId="1" xfId="0" applyFill="1" applyBorder="1" applyAlignment="1">
      <alignment horizontal="center"/>
    </xf>
    <xf numFmtId="14" fontId="0" fillId="3" borderId="2" xfId="0" applyNumberForma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2" xfId="0" applyFill="1" applyBorder="1"/>
    <xf numFmtId="44" fontId="0" fillId="3" borderId="2" xfId="2" applyFont="1" applyFill="1" applyBorder="1"/>
    <xf numFmtId="44" fontId="0" fillId="3" borderId="3" xfId="2" applyFont="1" applyFill="1" applyBorder="1"/>
    <xf numFmtId="0" fontId="5" fillId="3" borderId="10" xfId="0" applyFont="1" applyFill="1" applyBorder="1"/>
    <xf numFmtId="0" fontId="0" fillId="3" borderId="0" xfId="0" applyFill="1" applyBorder="1"/>
    <xf numFmtId="44" fontId="0" fillId="3" borderId="11" xfId="2" applyFont="1" applyFill="1" applyBorder="1"/>
    <xf numFmtId="0" fontId="7" fillId="3" borderId="10" xfId="0" applyFont="1" applyFill="1" applyBorder="1"/>
    <xf numFmtId="44" fontId="7" fillId="3" borderId="11" xfId="2" applyFont="1" applyFill="1" applyBorder="1"/>
    <xf numFmtId="0" fontId="10" fillId="3" borderId="4" xfId="0" applyFont="1" applyFill="1" applyBorder="1"/>
    <xf numFmtId="0" fontId="0" fillId="3" borderId="5" xfId="0" applyFill="1" applyBorder="1"/>
    <xf numFmtId="44" fontId="0" fillId="3" borderId="5" xfId="2" applyFont="1" applyFill="1" applyBorder="1"/>
    <xf numFmtId="44" fontId="7" fillId="3" borderId="6" xfId="2" applyFont="1" applyFill="1" applyBorder="1"/>
    <xf numFmtId="0" fontId="10" fillId="0" borderId="0" xfId="0" applyFont="1" applyFill="1" applyBorder="1"/>
    <xf numFmtId="0" fontId="0" fillId="3" borderId="1" xfId="0" applyFill="1" applyBorder="1"/>
    <xf numFmtId="14" fontId="0" fillId="3" borderId="2" xfId="0" applyNumberFormat="1" applyFill="1" applyBorder="1"/>
    <xf numFmtId="44" fontId="0" fillId="3" borderId="6" xfId="2" applyFont="1" applyFill="1" applyBorder="1"/>
    <xf numFmtId="0" fontId="10" fillId="3" borderId="10" xfId="0" applyFont="1" applyFill="1" applyBorder="1"/>
    <xf numFmtId="0" fontId="0" fillId="9" borderId="0" xfId="0" applyFill="1"/>
    <xf numFmtId="44" fontId="0" fillId="9" borderId="0" xfId="2" applyFont="1" applyFill="1" applyBorder="1"/>
    <xf numFmtId="0" fontId="0" fillId="9" borderId="1" xfId="0" applyFill="1" applyBorder="1" applyAlignment="1">
      <alignment horizontal="center"/>
    </xf>
    <xf numFmtId="0" fontId="0" fillId="9" borderId="2" xfId="0" applyFill="1" applyBorder="1"/>
    <xf numFmtId="0" fontId="0" fillId="9" borderId="2" xfId="0" applyFill="1" applyBorder="1" applyAlignment="1">
      <alignment horizontal="center"/>
    </xf>
    <xf numFmtId="44" fontId="0" fillId="9" borderId="2" xfId="2" applyFont="1" applyFill="1" applyBorder="1"/>
    <xf numFmtId="0" fontId="0" fillId="9" borderId="0" xfId="0" applyFill="1" applyBorder="1"/>
    <xf numFmtId="0" fontId="0" fillId="9" borderId="5" xfId="0" applyFill="1" applyBorder="1"/>
    <xf numFmtId="44" fontId="0" fillId="9" borderId="5" xfId="2" applyFont="1" applyFill="1" applyBorder="1"/>
    <xf numFmtId="14" fontId="0" fillId="9" borderId="2" xfId="0" applyNumberFormat="1" applyFill="1" applyBorder="1" applyAlignment="1">
      <alignment horizontal="center"/>
    </xf>
    <xf numFmtId="44" fontId="0" fillId="9" borderId="3" xfId="2" applyFont="1" applyFill="1" applyBorder="1"/>
    <xf numFmtId="0" fontId="5" fillId="9" borderId="10" xfId="0" applyFont="1" applyFill="1" applyBorder="1"/>
    <xf numFmtId="44" fontId="0" fillId="9" borderId="11" xfId="2" applyFont="1" applyFill="1" applyBorder="1"/>
    <xf numFmtId="0" fontId="7" fillId="9" borderId="10" xfId="0" applyFont="1" applyFill="1" applyBorder="1"/>
    <xf numFmtId="44" fontId="7" fillId="9" borderId="11" xfId="2" applyFont="1" applyFill="1" applyBorder="1"/>
    <xf numFmtId="0" fontId="9" fillId="9" borderId="4" xfId="0" applyFont="1" applyFill="1" applyBorder="1"/>
    <xf numFmtId="44" fontId="7" fillId="9" borderId="6" xfId="2" applyFont="1" applyFill="1" applyBorder="1"/>
    <xf numFmtId="0" fontId="7" fillId="0" borderId="0" xfId="0" applyFont="1" applyFill="1" applyBorder="1"/>
    <xf numFmtId="14" fontId="7" fillId="0" borderId="1" xfId="0" applyNumberFormat="1" applyFont="1" applyBorder="1"/>
    <xf numFmtId="44" fontId="0" fillId="0" borderId="7" xfId="2" applyFont="1" applyBorder="1"/>
    <xf numFmtId="6" fontId="0" fillId="0" borderId="0" xfId="0" applyNumberFormat="1"/>
    <xf numFmtId="14" fontId="0" fillId="0" borderId="0" xfId="0" applyNumberFormat="1"/>
    <xf numFmtId="44" fontId="0" fillId="0" borderId="12" xfId="2" applyFont="1" applyBorder="1"/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44" fontId="0" fillId="0" borderId="12" xfId="0" applyNumberFormat="1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3" borderId="0" xfId="0" applyNumberFormat="1" applyFill="1"/>
    <xf numFmtId="44" fontId="0" fillId="3" borderId="0" xfId="2" applyFont="1" applyFill="1"/>
    <xf numFmtId="44" fontId="0" fillId="3" borderId="12" xfId="2" applyFont="1" applyFill="1" applyBorder="1"/>
    <xf numFmtId="44" fontId="0" fillId="3" borderId="12" xfId="0" applyNumberFormat="1" applyFill="1" applyBorder="1"/>
    <xf numFmtId="44" fontId="0" fillId="0" borderId="12" xfId="2" applyFont="1" applyFill="1" applyBorder="1"/>
    <xf numFmtId="44" fontId="0" fillId="0" borderId="0" xfId="2" applyFont="1" applyFill="1" applyBorder="1"/>
    <xf numFmtId="44" fontId="0" fillId="0" borderId="7" xfId="2" applyFont="1" applyFill="1" applyBorder="1"/>
    <xf numFmtId="44" fontId="5" fillId="0" borderId="0" xfId="2" applyFont="1"/>
    <xf numFmtId="0" fontId="5" fillId="0" borderId="7" xfId="0" applyFont="1" applyBorder="1"/>
    <xf numFmtId="44" fontId="0" fillId="5" borderId="12" xfId="2" applyFont="1" applyFill="1" applyBorder="1"/>
    <xf numFmtId="44" fontId="0" fillId="5" borderId="0" xfId="0" applyNumberFormat="1" applyFill="1"/>
    <xf numFmtId="44" fontId="0" fillId="4" borderId="0" xfId="0" applyNumberFormat="1" applyFill="1"/>
    <xf numFmtId="44" fontId="0" fillId="4" borderId="12" xfId="2" applyFont="1" applyFill="1" applyBorder="1"/>
    <xf numFmtId="0" fontId="0" fillId="10" borderId="0" xfId="0" applyFill="1"/>
    <xf numFmtId="44" fontId="0" fillId="10" borderId="0" xfId="0" applyNumberFormat="1" applyFill="1"/>
    <xf numFmtId="0" fontId="0" fillId="10" borderId="7" xfId="0" applyFill="1" applyBorder="1"/>
    <xf numFmtId="44" fontId="0" fillId="10" borderId="12" xfId="2" applyFont="1" applyFill="1" applyBorder="1"/>
    <xf numFmtId="44" fontId="0" fillId="9" borderId="12" xfId="2" applyFont="1" applyFill="1" applyBorder="1"/>
    <xf numFmtId="0" fontId="0" fillId="9" borderId="7" xfId="0" applyFill="1" applyBorder="1"/>
    <xf numFmtId="44" fontId="0" fillId="9" borderId="7" xfId="0" applyNumberFormat="1" applyFill="1" applyBorder="1"/>
    <xf numFmtId="44" fontId="0" fillId="0" borderId="7" xfId="0" applyNumberFormat="1" applyBorder="1"/>
    <xf numFmtId="44" fontId="0" fillId="11" borderId="12" xfId="2" applyFont="1" applyFill="1" applyBorder="1"/>
    <xf numFmtId="0" fontId="0" fillId="11" borderId="0" xfId="0" applyFill="1"/>
    <xf numFmtId="44" fontId="0" fillId="11" borderId="0" xfId="0" applyNumberFormat="1" applyFill="1"/>
    <xf numFmtId="0" fontId="5" fillId="0" borderId="0" xfId="0" applyFont="1" applyBorder="1"/>
    <xf numFmtId="44" fontId="0" fillId="0" borderId="0" xfId="0" applyNumberFormat="1" applyBorder="1"/>
    <xf numFmtId="0" fontId="12" fillId="0" borderId="8" xfId="0" applyFont="1" applyBorder="1"/>
    <xf numFmtId="0" fontId="0" fillId="0" borderId="14" xfId="0" applyBorder="1"/>
    <xf numFmtId="0" fontId="12" fillId="0" borderId="0" xfId="0" applyFont="1" applyAlignment="1">
      <alignment horizontal="left"/>
    </xf>
    <xf numFmtId="44" fontId="0" fillId="0" borderId="0" xfId="0" applyNumberFormat="1" applyFill="1"/>
    <xf numFmtId="0" fontId="5" fillId="0" borderId="0" xfId="0" applyFont="1" applyFill="1" applyBorder="1"/>
    <xf numFmtId="0" fontId="5" fillId="0" borderId="8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5" fillId="0" borderId="14" xfId="0" applyFont="1" applyBorder="1" applyAlignment="1">
      <alignment horizontal="center"/>
    </xf>
    <xf numFmtId="44" fontId="0" fillId="0" borderId="7" xfId="0" applyNumberFormat="1" applyFill="1" applyBorder="1"/>
    <xf numFmtId="44" fontId="0" fillId="8" borderId="0" xfId="0" applyNumberFormat="1" applyFill="1"/>
    <xf numFmtId="44" fontId="0" fillId="8" borderId="7" xfId="0" applyNumberFormat="1" applyFill="1" applyBorder="1"/>
    <xf numFmtId="0" fontId="0" fillId="0" borderId="0" xfId="0" applyFill="1" applyAlignment="1">
      <alignment horizontal="center"/>
    </xf>
    <xf numFmtId="9" fontId="0" fillId="0" borderId="0" xfId="0" applyNumberFormat="1" applyAlignment="1">
      <alignment horizontal="center"/>
    </xf>
    <xf numFmtId="44" fontId="0" fillId="9" borderId="0" xfId="0" applyNumberFormat="1" applyFill="1"/>
    <xf numFmtId="44" fontId="0" fillId="7" borderId="0" xfId="0" applyNumberFormat="1" applyFill="1"/>
    <xf numFmtId="44" fontId="0" fillId="0" borderId="18" xfId="0" applyNumberFormat="1" applyFill="1" applyBorder="1"/>
    <xf numFmtId="44" fontId="0" fillId="15" borderId="0" xfId="0" applyNumberFormat="1" applyFill="1"/>
    <xf numFmtId="44" fontId="0" fillId="19" borderId="7" xfId="0" applyNumberFormat="1" applyFill="1" applyBorder="1"/>
    <xf numFmtId="44" fontId="0" fillId="19" borderId="0" xfId="0" applyNumberFormat="1" applyFill="1"/>
    <xf numFmtId="0" fontId="14" fillId="0" borderId="0" xfId="3" applyFont="1" applyAlignment="1">
      <alignment horizontal="center"/>
    </xf>
    <xf numFmtId="0" fontId="13" fillId="0" borderId="0" xfId="3"/>
    <xf numFmtId="49" fontId="15" fillId="0" borderId="0" xfId="3" applyNumberFormat="1" applyFont="1" applyFill="1" applyAlignment="1">
      <alignment horizontal="center"/>
    </xf>
    <xf numFmtId="49" fontId="15" fillId="0" borderId="0" xfId="3" applyNumberFormat="1" applyFont="1" applyFill="1"/>
    <xf numFmtId="0" fontId="15" fillId="0" borderId="0" xfId="3" applyFont="1" applyFill="1"/>
    <xf numFmtId="0" fontId="15" fillId="0" borderId="0" xfId="3" applyFont="1" applyFill="1" applyAlignment="1">
      <alignment wrapText="1"/>
    </xf>
    <xf numFmtId="0" fontId="15" fillId="0" borderId="0" xfId="3" applyFont="1" applyFill="1" applyAlignment="1">
      <alignment horizontal="center" wrapText="1"/>
    </xf>
    <xf numFmtId="1" fontId="15" fillId="0" borderId="0" xfId="3" applyNumberFormat="1" applyFont="1" applyFill="1" applyAlignment="1">
      <alignment horizontal="center"/>
    </xf>
    <xf numFmtId="0" fontId="16" fillId="20" borderId="9" xfId="3" applyFont="1" applyFill="1" applyBorder="1" applyAlignment="1">
      <alignment horizontal="center"/>
    </xf>
    <xf numFmtId="0" fontId="16" fillId="20" borderId="9" xfId="3" applyFont="1" applyFill="1" applyBorder="1" applyAlignment="1">
      <alignment horizontal="right"/>
    </xf>
    <xf numFmtId="0" fontId="16" fillId="20" borderId="9" xfId="3" applyFont="1" applyFill="1" applyBorder="1" applyAlignment="1">
      <alignment horizontal="left"/>
    </xf>
    <xf numFmtId="14" fontId="13" fillId="0" borderId="0" xfId="3" applyNumberFormat="1" applyFill="1"/>
    <xf numFmtId="49" fontId="13" fillId="0" borderId="0" xfId="3" applyNumberFormat="1" applyFill="1" applyAlignment="1">
      <alignment horizontal="left"/>
    </xf>
    <xf numFmtId="0" fontId="13" fillId="0" borderId="0" xfId="3" applyFont="1" applyFill="1"/>
    <xf numFmtId="44" fontId="0" fillId="0" borderId="0" xfId="4" applyFont="1" applyFill="1"/>
    <xf numFmtId="0" fontId="13" fillId="0" borderId="0" xfId="3" applyFill="1"/>
    <xf numFmtId="49" fontId="15" fillId="0" borderId="0" xfId="3" applyNumberFormat="1" applyFont="1"/>
    <xf numFmtId="44" fontId="15" fillId="0" borderId="0" xfId="5" applyFont="1" applyFill="1"/>
    <xf numFmtId="44" fontId="15" fillId="5" borderId="15" xfId="5" applyFont="1" applyFill="1" applyBorder="1"/>
    <xf numFmtId="1" fontId="15" fillId="0" borderId="0" xfId="3" applyNumberFormat="1" applyFont="1" applyAlignment="1">
      <alignment horizontal="center"/>
    </xf>
    <xf numFmtId="44" fontId="15" fillId="0" borderId="0" xfId="3" applyNumberFormat="1" applyFont="1"/>
    <xf numFmtId="44" fontId="15" fillId="5" borderId="16" xfId="5" applyFont="1" applyFill="1" applyBorder="1"/>
    <xf numFmtId="44" fontId="15" fillId="5" borderId="19" xfId="5" applyFont="1" applyFill="1" applyBorder="1"/>
    <xf numFmtId="44" fontId="15" fillId="0" borderId="0" xfId="3" applyNumberFormat="1" applyFont="1" applyFill="1"/>
    <xf numFmtId="44" fontId="15" fillId="0" borderId="0" xfId="5" applyFont="1" applyFill="1" applyBorder="1"/>
    <xf numFmtId="44" fontId="15" fillId="0" borderId="0" xfId="4" applyFont="1" applyFill="1"/>
    <xf numFmtId="44" fontId="15" fillId="12" borderId="0" xfId="4" applyFont="1" applyFill="1"/>
    <xf numFmtId="44" fontId="15" fillId="17" borderId="0" xfId="4" applyFont="1" applyFill="1"/>
    <xf numFmtId="44" fontId="15" fillId="18" borderId="0" xfId="4" applyFont="1" applyFill="1"/>
    <xf numFmtId="44" fontId="15" fillId="21" borderId="0" xfId="4" applyFont="1" applyFill="1"/>
    <xf numFmtId="44" fontId="18" fillId="0" borderId="0" xfId="4" applyFont="1" applyFill="1"/>
    <xf numFmtId="44" fontId="15" fillId="22" borderId="0" xfId="4" applyFont="1" applyFill="1"/>
    <xf numFmtId="44" fontId="15" fillId="16" borderId="0" xfId="4" applyFont="1" applyFill="1"/>
    <xf numFmtId="44" fontId="15" fillId="23" borderId="0" xfId="4" applyFont="1" applyFill="1"/>
    <xf numFmtId="14" fontId="13" fillId="0" borderId="0" xfId="3" applyNumberFormat="1"/>
    <xf numFmtId="49" fontId="13" fillId="0" borderId="0" xfId="3" applyNumberFormat="1" applyAlignment="1">
      <alignment horizontal="left"/>
    </xf>
    <xf numFmtId="44" fontId="0" fillId="0" borderId="0" xfId="4" applyFont="1"/>
    <xf numFmtId="44" fontId="15" fillId="24" borderId="0" xfId="4" applyFont="1" applyFill="1"/>
    <xf numFmtId="44" fontId="15" fillId="14" borderId="0" xfId="4" applyFont="1" applyFill="1"/>
    <xf numFmtId="49" fontId="15" fillId="25" borderId="0" xfId="3" applyNumberFormat="1" applyFont="1" applyFill="1"/>
    <xf numFmtId="49" fontId="13" fillId="0" borderId="0" xfId="3" applyNumberFormat="1" applyFont="1" applyAlignment="1">
      <alignment horizontal="left"/>
    </xf>
    <xf numFmtId="44" fontId="15" fillId="5" borderId="0" xfId="4" applyFont="1" applyFill="1"/>
    <xf numFmtId="0" fontId="15" fillId="0" borderId="0" xfId="3" applyFont="1"/>
    <xf numFmtId="14" fontId="13" fillId="0" borderId="0" xfId="3" applyNumberFormat="1" applyBorder="1"/>
    <xf numFmtId="49" fontId="13" fillId="0" borderId="0" xfId="3" applyNumberFormat="1" applyFont="1" applyBorder="1" applyAlignment="1">
      <alignment horizontal="left"/>
    </xf>
    <xf numFmtId="0" fontId="13" fillId="0" borderId="0" xfId="3" applyFont="1" applyFill="1" applyBorder="1"/>
    <xf numFmtId="44" fontId="0" fillId="0" borderId="0" xfId="4" applyFont="1" applyBorder="1"/>
    <xf numFmtId="44" fontId="0" fillId="0" borderId="0" xfId="4" applyFont="1" applyFill="1" applyBorder="1"/>
    <xf numFmtId="44" fontId="15" fillId="26" borderId="0" xfId="4" applyFont="1" applyFill="1"/>
    <xf numFmtId="44" fontId="15" fillId="13" borderId="0" xfId="4" applyFont="1" applyFill="1"/>
    <xf numFmtId="44" fontId="15" fillId="27" borderId="0" xfId="4" applyFont="1" applyFill="1"/>
    <xf numFmtId="44" fontId="15" fillId="28" borderId="0" xfId="4" applyFont="1" applyFill="1"/>
    <xf numFmtId="49" fontId="13" fillId="0" borderId="0" xfId="3" applyNumberFormat="1" applyBorder="1" applyAlignment="1">
      <alignment horizontal="left"/>
    </xf>
    <xf numFmtId="49" fontId="15" fillId="0" borderId="0" xfId="3" quotePrefix="1" applyNumberFormat="1" applyFont="1" applyFill="1"/>
    <xf numFmtId="44" fontId="15" fillId="27" borderId="0" xfId="5" applyFont="1" applyFill="1"/>
    <xf numFmtId="44" fontId="15" fillId="10" borderId="0" xfId="5" applyFont="1" applyFill="1"/>
    <xf numFmtId="0" fontId="15" fillId="0" borderId="0" xfId="3" applyFont="1" applyFill="1" applyAlignment="1">
      <alignment horizontal="left"/>
    </xf>
    <xf numFmtId="49" fontId="15" fillId="29" borderId="0" xfId="3" quotePrefix="1" applyNumberFormat="1" applyFont="1" applyFill="1"/>
    <xf numFmtId="44" fontId="17" fillId="0" borderId="0" xfId="5" applyFont="1" applyFill="1"/>
    <xf numFmtId="0" fontId="13" fillId="0" borderId="0" xfId="3" applyFont="1"/>
    <xf numFmtId="0" fontId="19" fillId="0" borderId="20" xfId="3" applyFont="1" applyBorder="1"/>
    <xf numFmtId="44" fontId="19" fillId="0" borderId="21" xfId="4" applyFont="1" applyBorder="1"/>
    <xf numFmtId="44" fontId="13" fillId="0" borderId="0" xfId="3" applyNumberFormat="1"/>
    <xf numFmtId="0" fontId="20" fillId="0" borderId="0" xfId="3" applyFont="1"/>
    <xf numFmtId="44" fontId="20" fillId="0" borderId="0" xfId="3" applyNumberFormat="1" applyFont="1"/>
    <xf numFmtId="9" fontId="0" fillId="0" borderId="0" xfId="6" applyFont="1"/>
    <xf numFmtId="0" fontId="19" fillId="0" borderId="22" xfId="3" applyFont="1" applyFill="1" applyBorder="1"/>
    <xf numFmtId="0" fontId="13" fillId="0" borderId="23" xfId="3" applyFill="1" applyBorder="1"/>
    <xf numFmtId="0" fontId="13" fillId="0" borderId="0" xfId="3" applyAlignment="1">
      <alignment horizontal="center"/>
    </xf>
    <xf numFmtId="0" fontId="13" fillId="0" borderId="24" xfId="3" applyFont="1" applyFill="1" applyBorder="1"/>
    <xf numFmtId="44" fontId="13" fillId="0" borderId="25" xfId="3" applyNumberFormat="1" applyFill="1" applyBorder="1"/>
    <xf numFmtId="9" fontId="0" fillId="0" borderId="0" xfId="6" applyFont="1" applyAlignment="1">
      <alignment horizontal="center"/>
    </xf>
    <xf numFmtId="44" fontId="13" fillId="0" borderId="18" xfId="3" applyNumberFormat="1" applyBorder="1"/>
    <xf numFmtId="8" fontId="13" fillId="0" borderId="0" xfId="3" applyNumberFormat="1"/>
    <xf numFmtId="0" fontId="13" fillId="0" borderId="17" xfId="3" applyFont="1" applyFill="1" applyBorder="1"/>
    <xf numFmtId="44" fontId="13" fillId="0" borderId="26" xfId="3" applyNumberFormat="1" applyFill="1" applyBorder="1"/>
    <xf numFmtId="44" fontId="13" fillId="0" borderId="0" xfId="3" applyNumberFormat="1" applyFill="1" applyBorder="1"/>
    <xf numFmtId="44" fontId="19" fillId="0" borderId="0" xfId="3" applyNumberFormat="1" applyFont="1" applyFill="1" applyBorder="1"/>
    <xf numFmtId="44" fontId="13" fillId="0" borderId="18" xfId="3" applyNumberFormat="1" applyFill="1" applyBorder="1"/>
    <xf numFmtId="44" fontId="17" fillId="5" borderId="0" xfId="4" applyFont="1" applyFill="1"/>
    <xf numFmtId="0" fontId="0" fillId="0" borderId="0" xfId="0" quotePrefix="1"/>
    <xf numFmtId="44" fontId="23" fillId="27" borderId="0" xfId="5" applyFont="1" applyFill="1"/>
    <xf numFmtId="44" fontId="23" fillId="5" borderId="0" xfId="4" applyFont="1" applyFill="1"/>
    <xf numFmtId="44" fontId="0" fillId="15" borderId="0" xfId="0" applyNumberFormat="1" applyFill="1" applyBorder="1"/>
    <xf numFmtId="44" fontId="0" fillId="0" borderId="0" xfId="0" applyNumberFormat="1" applyFill="1" applyBorder="1"/>
    <xf numFmtId="44" fontId="0" fillId="0" borderId="27" xfId="0" applyNumberFormat="1" applyFill="1" applyBorder="1"/>
    <xf numFmtId="44" fontId="0" fillId="8" borderId="27" xfId="0" applyNumberFormat="1" applyFill="1" applyBorder="1"/>
    <xf numFmtId="44" fontId="0" fillId="8" borderId="18" xfId="0" applyNumberFormat="1" applyFill="1" applyBorder="1"/>
    <xf numFmtId="44" fontId="5" fillId="0" borderId="18" xfId="0" applyNumberFormat="1" applyFont="1" applyBorder="1"/>
    <xf numFmtId="44" fontId="5" fillId="12" borderId="18" xfId="0" applyNumberFormat="1" applyFont="1" applyFill="1" applyBorder="1"/>
  </cellXfs>
  <cellStyles count="7">
    <cellStyle name="Currency" xfId="2" builtinId="4"/>
    <cellStyle name="Currency 2 2" xfId="5"/>
    <cellStyle name="Currency 3 2" xfId="4"/>
    <cellStyle name="Normal" xfId="0" builtinId="0"/>
    <cellStyle name="Normal 2" xfId="1"/>
    <cellStyle name="Normal 2 2 2" xfId="3"/>
    <cellStyle name="Percent 2" xfId="6"/>
  </cellStyles>
  <dxfs count="0"/>
  <tableStyles count="0" defaultTableStyle="TableStyleMedium2" defaultPivotStyle="PivotStyleLight16"/>
  <colors>
    <mruColors>
      <color rgb="FFFF99FF"/>
      <color rgb="FFFF5050"/>
      <color rgb="FFA0C7F2"/>
      <color rgb="FF1C9C50"/>
      <color rgb="FF00FFFF"/>
      <color rgb="FF00FF00"/>
      <color rgb="FFFFCCFF"/>
      <color rgb="FFCC99FF"/>
      <color rgb="FF99FFC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tmlink://67DF6E89528444379597DBF6AF32127D/844F326C943546F095D55705BE10BC20/" TargetMode="External"/><Relationship Id="rId7" Type="http://schemas.openxmlformats.org/officeDocument/2006/relationships/hyperlink" Target="tmlink://C81DB1E8BEE44721B61D6C8344EDA444/844F326C943546F095D55705BE10BC20/" TargetMode="External"/><Relationship Id="rId2" Type="http://schemas.openxmlformats.org/officeDocument/2006/relationships/image" Target="../media/image1.png"/><Relationship Id="rId1" Type="http://schemas.openxmlformats.org/officeDocument/2006/relationships/hyperlink" Target="tmlink://405C887A26AA40149247D8266C34BC3C/844F326C943546F095D55705BE10BC20/" TargetMode="External"/><Relationship Id="rId6" Type="http://schemas.openxmlformats.org/officeDocument/2006/relationships/hyperlink" Target="tmlink://79988BE6C4C24B859CFC0289A2F0C165/844F326C943546F095D55705BE10BC20/" TargetMode="External"/><Relationship Id="rId5" Type="http://schemas.openxmlformats.org/officeDocument/2006/relationships/hyperlink" Target="tmlink://A19ED75D404C41DF9AAD3E6658BC8FF5/844F326C943546F095D55705BE10BC20/" TargetMode="Externa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hyperlink" Target="tmlink://D04264A796944438893EB8BCF3F2280A/5EB43DFB413B4331847D94549AA3553B/" TargetMode="External"/><Relationship Id="rId18" Type="http://schemas.openxmlformats.org/officeDocument/2006/relationships/hyperlink" Target="tmlink://924FD750F61F4464A06650987A217450/5EB43DFB413B4331847D94549AA3553B/" TargetMode="External"/><Relationship Id="rId26" Type="http://schemas.openxmlformats.org/officeDocument/2006/relationships/hyperlink" Target="tmlink://E1203F7461534CE79B45623F0EBB5194/5EB43DFB413B4331847D94549AA3553B/" TargetMode="External"/><Relationship Id="rId39" Type="http://schemas.openxmlformats.org/officeDocument/2006/relationships/image" Target="../media/image7.png"/><Relationship Id="rId21" Type="http://schemas.openxmlformats.org/officeDocument/2006/relationships/hyperlink" Target="tmlink://7E06EFA8BB7649CABB1B4DE783470100/5EB43DFB413B4331847D94549AA3553B/" TargetMode="External"/><Relationship Id="rId34" Type="http://schemas.openxmlformats.org/officeDocument/2006/relationships/hyperlink" Target="tmlink://E3326A9B477B4C63BE4D1D50896A8240/5EB43DFB413B4331847D94549AA3553B/" TargetMode="External"/><Relationship Id="rId42" Type="http://schemas.openxmlformats.org/officeDocument/2006/relationships/hyperlink" Target="tmlink://F701900FBFB3488B9936626BEBD52C65/5EB43DFB413B4331847D94549AA3553B/" TargetMode="External"/><Relationship Id="rId47" Type="http://schemas.openxmlformats.org/officeDocument/2006/relationships/hyperlink" Target="tmlink://B26B490EC9194623AE034E83002EA292/5EB43DFB413B4331847D94549AA3553B/" TargetMode="External"/><Relationship Id="rId50" Type="http://schemas.openxmlformats.org/officeDocument/2006/relationships/hyperlink" Target="tmlink://E12D89EDBC2547F2A06BE745169F3916/844F326C943546F095D55705BE10BC20/" TargetMode="External"/><Relationship Id="rId55" Type="http://schemas.openxmlformats.org/officeDocument/2006/relationships/image" Target="../media/image10.png"/><Relationship Id="rId7" Type="http://schemas.openxmlformats.org/officeDocument/2006/relationships/hyperlink" Target="tmlink://4737C13E0FE14D9591A73E2D28EC0499/5EB43DFB413B4331847D94549AA3553B/" TargetMode="External"/><Relationship Id="rId12" Type="http://schemas.openxmlformats.org/officeDocument/2006/relationships/hyperlink" Target="tmlink://B8432F626F5F42DB844FB23BE81E3E3D/5EB43DFB413B4331847D94549AA3553B/" TargetMode="External"/><Relationship Id="rId17" Type="http://schemas.openxmlformats.org/officeDocument/2006/relationships/image" Target="../media/image5.png"/><Relationship Id="rId25" Type="http://schemas.openxmlformats.org/officeDocument/2006/relationships/hyperlink" Target="tmlink://6E9065D1C48A4F27AF398884A01BCCDF/5EB43DFB413B4331847D94549AA3553B/" TargetMode="External"/><Relationship Id="rId33" Type="http://schemas.openxmlformats.org/officeDocument/2006/relationships/hyperlink" Target="tmlink://CB1B57C03ADD4BBE9CCE5BA873C4969D/5EB43DFB413B4331847D94549AA3553B/" TargetMode="External"/><Relationship Id="rId38" Type="http://schemas.openxmlformats.org/officeDocument/2006/relationships/hyperlink" Target="tmlink://3B0718B5214542ABBE35FD811A461028/5EB43DFB413B4331847D94549AA3553B/" TargetMode="External"/><Relationship Id="rId46" Type="http://schemas.openxmlformats.org/officeDocument/2006/relationships/hyperlink" Target="tmlink://062314A8283A4EE794949FD09B940628/5EB43DFB413B4331847D94549AA3553B/" TargetMode="External"/><Relationship Id="rId2" Type="http://schemas.openxmlformats.org/officeDocument/2006/relationships/image" Target="../media/image3.png"/><Relationship Id="rId16" Type="http://schemas.openxmlformats.org/officeDocument/2006/relationships/hyperlink" Target="tmlink://8442A90D46094A2A99973233178AFD7F/5EB43DFB413B4331847D94549AA3553B/" TargetMode="External"/><Relationship Id="rId20" Type="http://schemas.openxmlformats.org/officeDocument/2006/relationships/hyperlink" Target="tmlink://720701D75CC0475EA71DBCDD916061A1/5EB43DFB413B4331847D94549AA3553B/" TargetMode="External"/><Relationship Id="rId29" Type="http://schemas.openxmlformats.org/officeDocument/2006/relationships/hyperlink" Target="tmlink://0776A07EAF514C45B8D30F68C12F7BFA/5EB43DFB413B4331847D94549AA3553B/" TargetMode="External"/><Relationship Id="rId41" Type="http://schemas.openxmlformats.org/officeDocument/2006/relationships/hyperlink" Target="tmlink://B54D0BF2908648B7B443BC5FFCE30FDB/5EB43DFB413B4331847D94549AA3553B/" TargetMode="External"/><Relationship Id="rId54" Type="http://schemas.openxmlformats.org/officeDocument/2006/relationships/hyperlink" Target="tmlink://0E953873ED3340BE9EC6EEA170977ED2/844F326C943546F095D55705BE10BC20/" TargetMode="External"/><Relationship Id="rId1" Type="http://schemas.openxmlformats.org/officeDocument/2006/relationships/hyperlink" Target="tmlink://510BB25A013442B5B0D75DE3F323C27C/5EB43DFB413B4331847D94549AA3553B/" TargetMode="External"/><Relationship Id="rId6" Type="http://schemas.openxmlformats.org/officeDocument/2006/relationships/hyperlink" Target="tmlink://B704333454BD4241820E05E365B8E09D/5EB43DFB413B4331847D94549AA3553B/" TargetMode="External"/><Relationship Id="rId11" Type="http://schemas.openxmlformats.org/officeDocument/2006/relationships/hyperlink" Target="tmlink://4321CA3E1D334DDE807E9FD62083E422/5EB43DFB413B4331847D94549AA3553B/" TargetMode="External"/><Relationship Id="rId24" Type="http://schemas.openxmlformats.org/officeDocument/2006/relationships/hyperlink" Target="tmlink://362DEFCED2DC4DB0876F69C3759A135A/5EB43DFB413B4331847D94549AA3553B/" TargetMode="External"/><Relationship Id="rId32" Type="http://schemas.openxmlformats.org/officeDocument/2006/relationships/hyperlink" Target="tmlink://D46E6CA99B4F4AF58E12504AA9DE591D/5EB43DFB413B4331847D94549AA3553B/" TargetMode="External"/><Relationship Id="rId37" Type="http://schemas.openxmlformats.org/officeDocument/2006/relationships/hyperlink" Target="tmlink://F277BB0EAF9D43E5AAB257EA7AD111CA/5EB43DFB413B4331847D94549AA3553B/" TargetMode="External"/><Relationship Id="rId40" Type="http://schemas.openxmlformats.org/officeDocument/2006/relationships/hyperlink" Target="tmlink://05AE6382452A49D0AB1D05AAEE682F8C/5EB43DFB413B4331847D94549AA3553B/" TargetMode="External"/><Relationship Id="rId45" Type="http://schemas.openxmlformats.org/officeDocument/2006/relationships/hyperlink" Target="tmlink://C6405E4BBF0841CFBE0C543B209BE19A/5EB43DFB413B4331847D94549AA3553B/" TargetMode="External"/><Relationship Id="rId53" Type="http://schemas.openxmlformats.org/officeDocument/2006/relationships/hyperlink" Target="tmlink://09F60A6B1333467180AF7BDA3127E14E/844F326C943546F095D55705BE10BC20/" TargetMode="External"/><Relationship Id="rId5" Type="http://schemas.openxmlformats.org/officeDocument/2006/relationships/hyperlink" Target="tmlink://9496EFBB1CE54D6E85C5685D812EFBE7/5EB43DFB413B4331847D94549AA3553B/" TargetMode="External"/><Relationship Id="rId15" Type="http://schemas.openxmlformats.org/officeDocument/2006/relationships/hyperlink" Target="tmlink://00E399FEA414471790E91F887E4CC2E6/5EB43DFB413B4331847D94549AA3553B/" TargetMode="External"/><Relationship Id="rId23" Type="http://schemas.openxmlformats.org/officeDocument/2006/relationships/hyperlink" Target="tmlink://65CC7582ABF34DE1A6EA734C02E2E284/5EB43DFB413B4331847D94549AA3553B/" TargetMode="External"/><Relationship Id="rId28" Type="http://schemas.openxmlformats.org/officeDocument/2006/relationships/hyperlink" Target="tmlink://ECC34266AD7340B4BD0B49484FD7DD94/5EB43DFB413B4331847D94549AA3553B/" TargetMode="External"/><Relationship Id="rId36" Type="http://schemas.openxmlformats.org/officeDocument/2006/relationships/hyperlink" Target="tmlink://B7BC50B94D7C4052999B903F4072A4ED/5EB43DFB413B4331847D94549AA3553B/" TargetMode="External"/><Relationship Id="rId49" Type="http://schemas.openxmlformats.org/officeDocument/2006/relationships/image" Target="../media/image8.png"/><Relationship Id="rId10" Type="http://schemas.openxmlformats.org/officeDocument/2006/relationships/image" Target="../media/image4.png"/><Relationship Id="rId19" Type="http://schemas.openxmlformats.org/officeDocument/2006/relationships/hyperlink" Target="tmlink://F5B8A1C4A3104A1EAA0517468F569E77/5EB43DFB413B4331847D94549AA3553B/" TargetMode="External"/><Relationship Id="rId31" Type="http://schemas.openxmlformats.org/officeDocument/2006/relationships/image" Target="../media/image6.png"/><Relationship Id="rId44" Type="http://schemas.openxmlformats.org/officeDocument/2006/relationships/hyperlink" Target="tmlink://2C6357BF8D7244E98FD995834E714161/5EB43DFB413B4331847D94549AA3553B/" TargetMode="External"/><Relationship Id="rId52" Type="http://schemas.openxmlformats.org/officeDocument/2006/relationships/hyperlink" Target="tmlink://9C3A883A4D7C4042AAD0210D40FAEDF0/844F326C943546F095D55705BE10BC20/" TargetMode="External"/><Relationship Id="rId4" Type="http://schemas.openxmlformats.org/officeDocument/2006/relationships/hyperlink" Target="tmlink://E6D923101568458E8B87E7B1B66FAE6B/5EB43DFB413B4331847D94549AA3553B/" TargetMode="External"/><Relationship Id="rId9" Type="http://schemas.openxmlformats.org/officeDocument/2006/relationships/hyperlink" Target="tmlink://A2579F0D38BE4C108668D2F271234F8A/5EB43DFB413B4331847D94549AA3553B/" TargetMode="External"/><Relationship Id="rId14" Type="http://schemas.openxmlformats.org/officeDocument/2006/relationships/hyperlink" Target="tmlink://C6C0E47577E7494181E63568855465B7/5EB43DFB413B4331847D94549AA3553B/" TargetMode="External"/><Relationship Id="rId22" Type="http://schemas.openxmlformats.org/officeDocument/2006/relationships/hyperlink" Target="tmlink://10E6B6E847434169AFCDCE30BC115319/5EB43DFB413B4331847D94549AA3553B/" TargetMode="External"/><Relationship Id="rId27" Type="http://schemas.openxmlformats.org/officeDocument/2006/relationships/hyperlink" Target="tmlink://3E0AD3DBB8F04F5D8840A6A466C9BBA5/5EB43DFB413B4331847D94549AA3553B/" TargetMode="External"/><Relationship Id="rId30" Type="http://schemas.openxmlformats.org/officeDocument/2006/relationships/hyperlink" Target="tmlink://8646519165AF44BE973F5101D9CED67C/5EB43DFB413B4331847D94549AA3553B/" TargetMode="External"/><Relationship Id="rId35" Type="http://schemas.openxmlformats.org/officeDocument/2006/relationships/hyperlink" Target="tmlink://89B7A4F024534134AF3CC6BF8E94CE02/5EB43DFB413B4331847D94549AA3553B/" TargetMode="External"/><Relationship Id="rId43" Type="http://schemas.openxmlformats.org/officeDocument/2006/relationships/hyperlink" Target="tmlink://2B324480EA3F4EA5B2CFE911D854B1CD/5EB43DFB413B4331847D94549AA3553B/" TargetMode="External"/><Relationship Id="rId48" Type="http://schemas.openxmlformats.org/officeDocument/2006/relationships/hyperlink" Target="tmlink://72ECA19181B64B42B4AB8C8A124A4194/844F326C943546F095D55705BE10BC20/" TargetMode="External"/><Relationship Id="rId8" Type="http://schemas.openxmlformats.org/officeDocument/2006/relationships/hyperlink" Target="tmlink://B4A9BB587C9149508CB5E5F68F11E8BD/5EB43DFB413B4331847D94549AA3553B/" TargetMode="External"/><Relationship Id="rId51" Type="http://schemas.openxmlformats.org/officeDocument/2006/relationships/image" Target="../media/image9.png"/><Relationship Id="rId3" Type="http://schemas.openxmlformats.org/officeDocument/2006/relationships/hyperlink" Target="tmlink://8D9A7518A5D845DC8528C48F4E46D748/5EB43DFB413B4331847D94549AA3553B/" TargetMode="Externa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tmlink://7B0AD693B1C545A7B4A0A6A60903E4A6/5EB43DFB413B4331847D94549AA3553B/" TargetMode="External"/><Relationship Id="rId13" Type="http://schemas.openxmlformats.org/officeDocument/2006/relationships/hyperlink" Target="tmlink://9FDE15C15B2544CBA168AB804413E3A9/5EB43DFB413B4331847D94549AA3553B/" TargetMode="External"/><Relationship Id="rId3" Type="http://schemas.openxmlformats.org/officeDocument/2006/relationships/hyperlink" Target="tmlink://2AF8CF1096814FB7B9552DF07BEE7A19/5EB43DFB413B4331847D94549AA3553B/" TargetMode="External"/><Relationship Id="rId7" Type="http://schemas.openxmlformats.org/officeDocument/2006/relationships/hyperlink" Target="tmlink://D481F37A24CE4D6BA9429708960A0E37/5EB43DFB413B4331847D94549AA3553B/" TargetMode="External"/><Relationship Id="rId12" Type="http://schemas.openxmlformats.org/officeDocument/2006/relationships/hyperlink" Target="tmlink://4B5F9EC070D04E4F9B8968E2D3D7D0FD/5EB43DFB413B4331847D94549AA3553B/" TargetMode="External"/><Relationship Id="rId2" Type="http://schemas.openxmlformats.org/officeDocument/2006/relationships/image" Target="../media/image11.png"/><Relationship Id="rId16" Type="http://schemas.openxmlformats.org/officeDocument/2006/relationships/image" Target="../media/image7.png"/><Relationship Id="rId1" Type="http://schemas.openxmlformats.org/officeDocument/2006/relationships/hyperlink" Target="tmlink://D5347A993E8E4AEEA7880BA1FA39F910/5EB43DFB413B4331847D94549AA3553B/" TargetMode="External"/><Relationship Id="rId6" Type="http://schemas.openxmlformats.org/officeDocument/2006/relationships/hyperlink" Target="tmlink://0EB0920A47984E078525F121D093C1B1/5EB43DFB413B4331847D94549AA3553B/" TargetMode="External"/><Relationship Id="rId11" Type="http://schemas.openxmlformats.org/officeDocument/2006/relationships/hyperlink" Target="tmlink://DDC7DC47556C4F6D9A3A1CEF9A49144B/5EB43DFB413B4331847D94549AA3553B/" TargetMode="External"/><Relationship Id="rId5" Type="http://schemas.openxmlformats.org/officeDocument/2006/relationships/hyperlink" Target="tmlink://71C95E6D42C14167B9496ABDE1B33292/5EB43DFB413B4331847D94549AA3553B/" TargetMode="External"/><Relationship Id="rId15" Type="http://schemas.openxmlformats.org/officeDocument/2006/relationships/hyperlink" Target="tmlink://6E767E2DBD5148D3863AB4C92E4D5A1D/5EB43DFB413B4331847D94549AA3553B/" TargetMode="External"/><Relationship Id="rId10" Type="http://schemas.openxmlformats.org/officeDocument/2006/relationships/hyperlink" Target="tmlink://2A148339F4FC487BB791CF123C729616/5EB43DFB413B4331847D94549AA3553B/" TargetMode="External"/><Relationship Id="rId4" Type="http://schemas.openxmlformats.org/officeDocument/2006/relationships/hyperlink" Target="tmlink://7314FEC4A22946ED99C26C0AC790A0CD/5EB43DFB413B4331847D94549AA3553B/" TargetMode="External"/><Relationship Id="rId9" Type="http://schemas.openxmlformats.org/officeDocument/2006/relationships/hyperlink" Target="tmlink://268D5319C4584B26B50988D6D416F8B6/5EB43DFB413B4331847D94549AA3553B/" TargetMode="External"/><Relationship Id="rId1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tmlink://E555433CCB104B5F91883F8CD2C38317/5EB43DFB413B4331847D94549AA3553B/" TargetMode="External"/><Relationship Id="rId13" Type="http://schemas.openxmlformats.org/officeDocument/2006/relationships/hyperlink" Target="tmlink://25D4796092D14D3095125217D539FFCA/5EB43DFB413B4331847D94549AA3553B/" TargetMode="External"/><Relationship Id="rId18" Type="http://schemas.openxmlformats.org/officeDocument/2006/relationships/hyperlink" Target="tmlink://16862453B2314D9FAD4E3D34A2973C94/5EB43DFB413B4331847D94549AA3553B/" TargetMode="External"/><Relationship Id="rId3" Type="http://schemas.openxmlformats.org/officeDocument/2006/relationships/hyperlink" Target="tmlink://F104AD7D9C8D48FEBC5CFEA28F65A5CC/5EB43DFB413B4331847D94549AA3553B/" TargetMode="External"/><Relationship Id="rId21" Type="http://schemas.openxmlformats.org/officeDocument/2006/relationships/image" Target="../media/image8.png"/><Relationship Id="rId7" Type="http://schemas.openxmlformats.org/officeDocument/2006/relationships/hyperlink" Target="tmlink://310B3CA040324E9D98DF838C297F7FFC/5EB43DFB413B4331847D94549AA3553B/" TargetMode="External"/><Relationship Id="rId12" Type="http://schemas.openxmlformats.org/officeDocument/2006/relationships/hyperlink" Target="tmlink://76095B5DFE5F402799A86AA88552DA65/5EB43DFB413B4331847D94549AA3553B/" TargetMode="External"/><Relationship Id="rId17" Type="http://schemas.openxmlformats.org/officeDocument/2006/relationships/hyperlink" Target="tmlink://8CC7841389C748009F447DF9FD565085/5EB43DFB413B4331847D94549AA3553B/" TargetMode="External"/><Relationship Id="rId2" Type="http://schemas.openxmlformats.org/officeDocument/2006/relationships/image" Target="../media/image12.png"/><Relationship Id="rId16" Type="http://schemas.openxmlformats.org/officeDocument/2006/relationships/hyperlink" Target="tmlink://16DC91C4DA1C4434AA899B058C5A7200/5EB43DFB413B4331847D94549AA3553B/" TargetMode="External"/><Relationship Id="rId20" Type="http://schemas.openxmlformats.org/officeDocument/2006/relationships/hyperlink" Target="tmlink://741720C230A043B481B34B901114AA42/844F326C943546F095D55705BE10BC20/" TargetMode="External"/><Relationship Id="rId1" Type="http://schemas.openxmlformats.org/officeDocument/2006/relationships/hyperlink" Target="tmlink://B2B4B616F27F424FBA495C4E073A8804/5EB43DFB413B4331847D94549AA3553B/" TargetMode="External"/><Relationship Id="rId6" Type="http://schemas.openxmlformats.org/officeDocument/2006/relationships/image" Target="../media/image11.png"/><Relationship Id="rId11" Type="http://schemas.openxmlformats.org/officeDocument/2006/relationships/hyperlink" Target="tmlink://8655468B449746EDBF3BD40DF8491641/5EB43DFB413B4331847D94549AA3553B/" TargetMode="External"/><Relationship Id="rId5" Type="http://schemas.openxmlformats.org/officeDocument/2006/relationships/hyperlink" Target="tmlink://2FF842349D5043A19FD7445962161992/5EB43DFB413B4331847D94549AA3553B/" TargetMode="External"/><Relationship Id="rId15" Type="http://schemas.openxmlformats.org/officeDocument/2006/relationships/image" Target="../media/image6.png"/><Relationship Id="rId10" Type="http://schemas.openxmlformats.org/officeDocument/2006/relationships/hyperlink" Target="tmlink://3BDFFE1216644E40BC052CD1C41D9205/5EB43DFB413B4331847D94549AA3553B/" TargetMode="External"/><Relationship Id="rId19" Type="http://schemas.openxmlformats.org/officeDocument/2006/relationships/image" Target="../media/image7.png"/><Relationship Id="rId4" Type="http://schemas.openxmlformats.org/officeDocument/2006/relationships/image" Target="../media/image4.png"/><Relationship Id="rId9" Type="http://schemas.openxmlformats.org/officeDocument/2006/relationships/hyperlink" Target="tmlink://D7ED93335F684D2282AEBABA8276F03B/5EB43DFB413B4331847D94549AA3553B/" TargetMode="External"/><Relationship Id="rId14" Type="http://schemas.openxmlformats.org/officeDocument/2006/relationships/hyperlink" Target="tmlink://C0D6E5A3950C462484D424C127D783C4/5EB43DFB413B4331847D94549AA3553B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18</xdr:row>
      <xdr:rowOff>0</xdr:rowOff>
    </xdr:from>
    <xdr:to>
      <xdr:col>7</xdr:col>
      <xdr:colOff>800212</xdr:colOff>
      <xdr:row>18</xdr:row>
      <xdr:rowOff>181000</xdr:rowOff>
    </xdr:to>
    <xdr:pic>
      <xdr:nvPicPr>
        <xdr:cNvPr id="7" name="Picture 6" descr="D.2.20|pdf|405C887A26AA40149247D8266C34BC3C|5|3">
          <a:hlinkClick xmlns:r="http://schemas.openxmlformats.org/officeDocument/2006/relationships" r:id="rId1" tooltip="D.2.20"/>
        </xdr:cNvPr>
        <xdr:cNvPicPr>
          <a:picLocks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44300" y="3438525"/>
          <a:ext cx="800212" cy="1810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9</xdr:col>
      <xdr:colOff>190612</xdr:colOff>
      <xdr:row>18</xdr:row>
      <xdr:rowOff>181000</xdr:rowOff>
    </xdr:to>
    <xdr:pic>
      <xdr:nvPicPr>
        <xdr:cNvPr id="8" name="Picture 7" descr="D.2.21|xlsx|67DF6E89528444379597DBF6AF32127D|5|3">
          <a:hlinkClick xmlns:r="http://schemas.openxmlformats.org/officeDocument/2006/relationships" r:id="rId3" tooltip="D.2.21"/>
        </xdr:cNvPr>
        <xdr:cNvPicPr>
          <a:picLocks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72975" y="3438525"/>
          <a:ext cx="800212" cy="1810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 editAs="oneCell">
    <xdr:from>
      <xdr:col>7</xdr:col>
      <xdr:colOff>0</xdr:colOff>
      <xdr:row>21</xdr:row>
      <xdr:rowOff>0</xdr:rowOff>
    </xdr:from>
    <xdr:to>
      <xdr:col>7</xdr:col>
      <xdr:colOff>800212</xdr:colOff>
      <xdr:row>21</xdr:row>
      <xdr:rowOff>181000</xdr:rowOff>
    </xdr:to>
    <xdr:pic>
      <xdr:nvPicPr>
        <xdr:cNvPr id="9" name="Picture 8" descr="D.2.21|xlsx|A19ED75D404C41DF9AAD3E6658BC8FF5|5|3">
          <a:hlinkClick xmlns:r="http://schemas.openxmlformats.org/officeDocument/2006/relationships" r:id="rId5" tooltip="D.2.21"/>
        </xdr:cNvPr>
        <xdr:cNvPicPr>
          <a:picLocks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44300" y="4010025"/>
          <a:ext cx="800212" cy="1810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800212</xdr:colOff>
      <xdr:row>22</xdr:row>
      <xdr:rowOff>181000</xdr:rowOff>
    </xdr:to>
    <xdr:pic>
      <xdr:nvPicPr>
        <xdr:cNvPr id="10" name="Picture 9" descr="D.2.21|xlsx|79988BE6C4C24B859CFC0289A2F0C165|5|3">
          <a:hlinkClick xmlns:r="http://schemas.openxmlformats.org/officeDocument/2006/relationships" r:id="rId6" tooltip="D.2.21"/>
        </xdr:cNvPr>
        <xdr:cNvPicPr>
          <a:picLocks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44300" y="4200525"/>
          <a:ext cx="800212" cy="1810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800212</xdr:colOff>
      <xdr:row>23</xdr:row>
      <xdr:rowOff>181000</xdr:rowOff>
    </xdr:to>
    <xdr:pic>
      <xdr:nvPicPr>
        <xdr:cNvPr id="11" name="Picture 10" descr="D.2.21|xlsx|C81DB1E8BEE44721B61D6C8344EDA444|5|3">
          <a:hlinkClick xmlns:r="http://schemas.openxmlformats.org/officeDocument/2006/relationships" r:id="rId7" tooltip="D.2.21"/>
        </xdr:cNvPr>
        <xdr:cNvPicPr>
          <a:picLocks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44300" y="4391025"/>
          <a:ext cx="800212" cy="1810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</xdr:colOff>
      <xdr:row>55</xdr:row>
      <xdr:rowOff>0</xdr:rowOff>
    </xdr:from>
    <xdr:to>
      <xdr:col>8</xdr:col>
      <xdr:colOff>800215</xdr:colOff>
      <xdr:row>55</xdr:row>
      <xdr:rowOff>181000</xdr:rowOff>
    </xdr:to>
    <xdr:pic>
      <xdr:nvPicPr>
        <xdr:cNvPr id="2" name="Picture 1" descr="D.1.72|pdf|510BB25A013442B5B0D75DE3F323C27C|5|1">
          <a:hlinkClick xmlns:r="http://schemas.openxmlformats.org/officeDocument/2006/relationships" r:id="rId1" tooltip="D.1.72"/>
        </xdr:cNvPr>
        <xdr:cNvPicPr>
          <a:picLocks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3" y="2390775"/>
          <a:ext cx="800212" cy="1810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 editAs="oneCell">
    <xdr:from>
      <xdr:col>8</xdr:col>
      <xdr:colOff>3</xdr:colOff>
      <xdr:row>60</xdr:row>
      <xdr:rowOff>0</xdr:rowOff>
    </xdr:from>
    <xdr:to>
      <xdr:col>8</xdr:col>
      <xdr:colOff>800215</xdr:colOff>
      <xdr:row>60</xdr:row>
      <xdr:rowOff>181000</xdr:rowOff>
    </xdr:to>
    <xdr:pic>
      <xdr:nvPicPr>
        <xdr:cNvPr id="3" name="Picture 2" descr="D.1.72|pdf|8D9A7518A5D845DC8528C48F4E46D748|5|1">
          <a:hlinkClick xmlns:r="http://schemas.openxmlformats.org/officeDocument/2006/relationships" r:id="rId3" tooltip="D.1.72"/>
        </xdr:cNvPr>
        <xdr:cNvPicPr>
          <a:picLocks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3" y="3362325"/>
          <a:ext cx="800212" cy="1810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 editAs="oneCell">
    <xdr:from>
      <xdr:col>8</xdr:col>
      <xdr:colOff>3</xdr:colOff>
      <xdr:row>65</xdr:row>
      <xdr:rowOff>0</xdr:rowOff>
    </xdr:from>
    <xdr:to>
      <xdr:col>8</xdr:col>
      <xdr:colOff>800215</xdr:colOff>
      <xdr:row>65</xdr:row>
      <xdr:rowOff>181000</xdr:rowOff>
    </xdr:to>
    <xdr:pic>
      <xdr:nvPicPr>
        <xdr:cNvPr id="4" name="Picture 3" descr="D.1.72|pdf|E6D923101568458E8B87E7B1B66FAE6B|5|1">
          <a:hlinkClick xmlns:r="http://schemas.openxmlformats.org/officeDocument/2006/relationships" r:id="rId4" tooltip="D.1.72"/>
        </xdr:cNvPr>
        <xdr:cNvPicPr>
          <a:picLocks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3" y="4324350"/>
          <a:ext cx="800212" cy="1810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 editAs="oneCell">
    <xdr:from>
      <xdr:col>8</xdr:col>
      <xdr:colOff>3</xdr:colOff>
      <xdr:row>69</xdr:row>
      <xdr:rowOff>0</xdr:rowOff>
    </xdr:from>
    <xdr:to>
      <xdr:col>8</xdr:col>
      <xdr:colOff>800215</xdr:colOff>
      <xdr:row>69</xdr:row>
      <xdr:rowOff>181000</xdr:rowOff>
    </xdr:to>
    <xdr:pic>
      <xdr:nvPicPr>
        <xdr:cNvPr id="5" name="Picture 4" descr="D.1.72|pdf|9496EFBB1CE54D6E85C5685D812EFBE7|5|1">
          <a:hlinkClick xmlns:r="http://schemas.openxmlformats.org/officeDocument/2006/relationships" r:id="rId5" tooltip="D.1.72"/>
        </xdr:cNvPr>
        <xdr:cNvPicPr>
          <a:picLocks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3" y="5086350"/>
          <a:ext cx="800212" cy="1810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 editAs="oneCell">
    <xdr:from>
      <xdr:col>8</xdr:col>
      <xdr:colOff>3</xdr:colOff>
      <xdr:row>73</xdr:row>
      <xdr:rowOff>0</xdr:rowOff>
    </xdr:from>
    <xdr:to>
      <xdr:col>8</xdr:col>
      <xdr:colOff>800215</xdr:colOff>
      <xdr:row>73</xdr:row>
      <xdr:rowOff>181000</xdr:rowOff>
    </xdr:to>
    <xdr:pic>
      <xdr:nvPicPr>
        <xdr:cNvPr id="6" name="Picture 5" descr="D.1.72|pdf|B704333454BD4241820E05E365B8E09D|5|1">
          <a:hlinkClick xmlns:r="http://schemas.openxmlformats.org/officeDocument/2006/relationships" r:id="rId6" tooltip="D.1.72"/>
        </xdr:cNvPr>
        <xdr:cNvPicPr>
          <a:picLocks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3" y="5848350"/>
          <a:ext cx="800212" cy="1810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 editAs="oneCell">
    <xdr:from>
      <xdr:col>8</xdr:col>
      <xdr:colOff>3</xdr:colOff>
      <xdr:row>77</xdr:row>
      <xdr:rowOff>0</xdr:rowOff>
    </xdr:from>
    <xdr:to>
      <xdr:col>8</xdr:col>
      <xdr:colOff>800215</xdr:colOff>
      <xdr:row>77</xdr:row>
      <xdr:rowOff>181000</xdr:rowOff>
    </xdr:to>
    <xdr:pic>
      <xdr:nvPicPr>
        <xdr:cNvPr id="7" name="Picture 6" descr="D.1.72|pdf|4737C13E0FE14D9591A73E2D28EC0499|5|1">
          <a:hlinkClick xmlns:r="http://schemas.openxmlformats.org/officeDocument/2006/relationships" r:id="rId7" tooltip="D.1.72"/>
        </xdr:cNvPr>
        <xdr:cNvPicPr>
          <a:picLocks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3" y="6610350"/>
          <a:ext cx="800212" cy="1810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 editAs="oneCell">
    <xdr:from>
      <xdr:col>8</xdr:col>
      <xdr:colOff>3</xdr:colOff>
      <xdr:row>91</xdr:row>
      <xdr:rowOff>0</xdr:rowOff>
    </xdr:from>
    <xdr:to>
      <xdr:col>8</xdr:col>
      <xdr:colOff>800215</xdr:colOff>
      <xdr:row>91</xdr:row>
      <xdr:rowOff>181000</xdr:rowOff>
    </xdr:to>
    <xdr:pic>
      <xdr:nvPicPr>
        <xdr:cNvPr id="8" name="Picture 7" descr="D.1.72|pdf|B4A9BB587C9149508CB5E5F68F11E8BD|5|1">
          <a:hlinkClick xmlns:r="http://schemas.openxmlformats.org/officeDocument/2006/relationships" r:id="rId8" tooltip="D.1.72"/>
        </xdr:cNvPr>
        <xdr:cNvPicPr>
          <a:picLocks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3" y="9315450"/>
          <a:ext cx="800212" cy="1810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 editAs="oneCell">
    <xdr:from>
      <xdr:col>8</xdr:col>
      <xdr:colOff>0</xdr:colOff>
      <xdr:row>81</xdr:row>
      <xdr:rowOff>0</xdr:rowOff>
    </xdr:from>
    <xdr:to>
      <xdr:col>8</xdr:col>
      <xdr:colOff>800212</xdr:colOff>
      <xdr:row>81</xdr:row>
      <xdr:rowOff>181000</xdr:rowOff>
    </xdr:to>
    <xdr:pic>
      <xdr:nvPicPr>
        <xdr:cNvPr id="9" name="Picture 8" descr="D.1.68|pdf|A2579F0D38BE4C108668D2F271234F8A|5|1">
          <a:hlinkClick xmlns:r="http://schemas.openxmlformats.org/officeDocument/2006/relationships" r:id="rId9" tooltip="D.1.68"/>
        </xdr:cNvPr>
        <xdr:cNvPicPr>
          <a:picLocks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0" y="7381875"/>
          <a:ext cx="800212" cy="1810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 editAs="oneCell">
    <xdr:from>
      <xdr:col>8</xdr:col>
      <xdr:colOff>0</xdr:colOff>
      <xdr:row>86</xdr:row>
      <xdr:rowOff>0</xdr:rowOff>
    </xdr:from>
    <xdr:to>
      <xdr:col>8</xdr:col>
      <xdr:colOff>800212</xdr:colOff>
      <xdr:row>86</xdr:row>
      <xdr:rowOff>181000</xdr:rowOff>
    </xdr:to>
    <xdr:pic>
      <xdr:nvPicPr>
        <xdr:cNvPr id="10" name="Picture 9" descr="D.1.68|pdf|4321CA3E1D334DDE807E9FD62083E422|5|1">
          <a:hlinkClick xmlns:r="http://schemas.openxmlformats.org/officeDocument/2006/relationships" r:id="rId11" tooltip="D.1.68"/>
        </xdr:cNvPr>
        <xdr:cNvPicPr>
          <a:picLocks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0" y="8353425"/>
          <a:ext cx="800212" cy="1810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 editAs="oneCell">
    <xdr:from>
      <xdr:col>8</xdr:col>
      <xdr:colOff>3</xdr:colOff>
      <xdr:row>95</xdr:row>
      <xdr:rowOff>0</xdr:rowOff>
    </xdr:from>
    <xdr:to>
      <xdr:col>8</xdr:col>
      <xdr:colOff>800215</xdr:colOff>
      <xdr:row>95</xdr:row>
      <xdr:rowOff>181000</xdr:rowOff>
    </xdr:to>
    <xdr:pic>
      <xdr:nvPicPr>
        <xdr:cNvPr id="11" name="Picture 10" descr="D.1.72|pdf|B8432F626F5F42DB844FB23BE81E3E3D|5|1">
          <a:hlinkClick xmlns:r="http://schemas.openxmlformats.org/officeDocument/2006/relationships" r:id="rId12" tooltip="D.1.72"/>
        </xdr:cNvPr>
        <xdr:cNvPicPr>
          <a:picLocks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3" y="10077450"/>
          <a:ext cx="800212" cy="1810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 editAs="oneCell">
    <xdr:from>
      <xdr:col>8</xdr:col>
      <xdr:colOff>3</xdr:colOff>
      <xdr:row>107</xdr:row>
      <xdr:rowOff>0</xdr:rowOff>
    </xdr:from>
    <xdr:to>
      <xdr:col>8</xdr:col>
      <xdr:colOff>800215</xdr:colOff>
      <xdr:row>107</xdr:row>
      <xdr:rowOff>181000</xdr:rowOff>
    </xdr:to>
    <xdr:pic>
      <xdr:nvPicPr>
        <xdr:cNvPr id="12" name="Picture 11" descr="D.1.72|pdf|D04264A796944438893EB8BCF3F2280A|5|1">
          <a:hlinkClick xmlns:r="http://schemas.openxmlformats.org/officeDocument/2006/relationships" r:id="rId13" tooltip="D.1.72"/>
        </xdr:cNvPr>
        <xdr:cNvPicPr>
          <a:picLocks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3" y="12382500"/>
          <a:ext cx="800212" cy="1810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 editAs="oneCell">
    <xdr:from>
      <xdr:col>8</xdr:col>
      <xdr:colOff>3</xdr:colOff>
      <xdr:row>99</xdr:row>
      <xdr:rowOff>0</xdr:rowOff>
    </xdr:from>
    <xdr:to>
      <xdr:col>8</xdr:col>
      <xdr:colOff>800215</xdr:colOff>
      <xdr:row>99</xdr:row>
      <xdr:rowOff>181000</xdr:rowOff>
    </xdr:to>
    <xdr:pic>
      <xdr:nvPicPr>
        <xdr:cNvPr id="13" name="Picture 12" descr="D.1.72|pdf|C6C0E47577E7494181E63568855465B7|5|1">
          <a:hlinkClick xmlns:r="http://schemas.openxmlformats.org/officeDocument/2006/relationships" r:id="rId14" tooltip="D.1.72"/>
        </xdr:cNvPr>
        <xdr:cNvPicPr>
          <a:picLocks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3" y="10848975"/>
          <a:ext cx="800212" cy="1810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 editAs="oneCell">
    <xdr:from>
      <xdr:col>8</xdr:col>
      <xdr:colOff>3</xdr:colOff>
      <xdr:row>100</xdr:row>
      <xdr:rowOff>0</xdr:rowOff>
    </xdr:from>
    <xdr:to>
      <xdr:col>8</xdr:col>
      <xdr:colOff>800215</xdr:colOff>
      <xdr:row>100</xdr:row>
      <xdr:rowOff>181000</xdr:rowOff>
    </xdr:to>
    <xdr:pic>
      <xdr:nvPicPr>
        <xdr:cNvPr id="14" name="Picture 13" descr="D.1.72|pdf|00E399FEA414471790E91F887E4CC2E6|5|1">
          <a:hlinkClick xmlns:r="http://schemas.openxmlformats.org/officeDocument/2006/relationships" r:id="rId15" tooltip="D.1.72"/>
        </xdr:cNvPr>
        <xdr:cNvPicPr>
          <a:picLocks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3" y="11039475"/>
          <a:ext cx="800212" cy="1810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 editAs="oneCell">
    <xdr:from>
      <xdr:col>8</xdr:col>
      <xdr:colOff>0</xdr:colOff>
      <xdr:row>116</xdr:row>
      <xdr:rowOff>0</xdr:rowOff>
    </xdr:from>
    <xdr:to>
      <xdr:col>8</xdr:col>
      <xdr:colOff>800212</xdr:colOff>
      <xdr:row>116</xdr:row>
      <xdr:rowOff>181000</xdr:rowOff>
    </xdr:to>
    <xdr:pic>
      <xdr:nvPicPr>
        <xdr:cNvPr id="15" name="Picture 14" descr="D.1.69|pdf|8442A90D46094A2A99973233178AFD7F|5|1">
          <a:hlinkClick xmlns:r="http://schemas.openxmlformats.org/officeDocument/2006/relationships" r:id="rId16" tooltip="D.1.69"/>
        </xdr:cNvPr>
        <xdr:cNvPicPr>
          <a:picLocks/>
        </xdr:cNvPicPr>
      </xdr:nvPicPr>
      <xdr:blipFill>
        <a:blip xmlns:r="http://schemas.openxmlformats.org/officeDocument/2006/relationships" r:embed="rId1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0" y="14125575"/>
          <a:ext cx="800212" cy="1810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 editAs="oneCell">
    <xdr:from>
      <xdr:col>8</xdr:col>
      <xdr:colOff>0</xdr:colOff>
      <xdr:row>111</xdr:row>
      <xdr:rowOff>0</xdr:rowOff>
    </xdr:from>
    <xdr:to>
      <xdr:col>8</xdr:col>
      <xdr:colOff>800212</xdr:colOff>
      <xdr:row>111</xdr:row>
      <xdr:rowOff>181000</xdr:rowOff>
    </xdr:to>
    <xdr:pic>
      <xdr:nvPicPr>
        <xdr:cNvPr id="16" name="Picture 15" descr="D.1.68|pdf|924FD750F61F4464A06650987A217450|5|1">
          <a:hlinkClick xmlns:r="http://schemas.openxmlformats.org/officeDocument/2006/relationships" r:id="rId18" tooltip="D.1.68"/>
        </xdr:cNvPr>
        <xdr:cNvPicPr>
          <a:picLocks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0" y="13154025"/>
          <a:ext cx="800212" cy="1810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 editAs="oneCell">
    <xdr:from>
      <xdr:col>8</xdr:col>
      <xdr:colOff>0</xdr:colOff>
      <xdr:row>121</xdr:row>
      <xdr:rowOff>0</xdr:rowOff>
    </xdr:from>
    <xdr:to>
      <xdr:col>8</xdr:col>
      <xdr:colOff>800212</xdr:colOff>
      <xdr:row>121</xdr:row>
      <xdr:rowOff>181000</xdr:rowOff>
    </xdr:to>
    <xdr:pic>
      <xdr:nvPicPr>
        <xdr:cNvPr id="17" name="Picture 16" descr="D.1.68|pdf|F5B8A1C4A3104A1EAA0517468F569E77|5|1">
          <a:hlinkClick xmlns:r="http://schemas.openxmlformats.org/officeDocument/2006/relationships" r:id="rId19" tooltip="D.1.68"/>
        </xdr:cNvPr>
        <xdr:cNvPicPr>
          <a:picLocks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0" y="15097125"/>
          <a:ext cx="800212" cy="1810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 editAs="oneCell">
    <xdr:from>
      <xdr:col>8</xdr:col>
      <xdr:colOff>0</xdr:colOff>
      <xdr:row>126</xdr:row>
      <xdr:rowOff>0</xdr:rowOff>
    </xdr:from>
    <xdr:to>
      <xdr:col>8</xdr:col>
      <xdr:colOff>800212</xdr:colOff>
      <xdr:row>126</xdr:row>
      <xdr:rowOff>181000</xdr:rowOff>
    </xdr:to>
    <xdr:pic>
      <xdr:nvPicPr>
        <xdr:cNvPr id="18" name="Picture 17" descr="D.1.69|pdf|720701D75CC0475EA71DBCDD916061A1|5|1">
          <a:hlinkClick xmlns:r="http://schemas.openxmlformats.org/officeDocument/2006/relationships" r:id="rId20" tooltip="D.1.69"/>
        </xdr:cNvPr>
        <xdr:cNvPicPr>
          <a:picLocks/>
        </xdr:cNvPicPr>
      </xdr:nvPicPr>
      <xdr:blipFill>
        <a:blip xmlns:r="http://schemas.openxmlformats.org/officeDocument/2006/relationships" r:embed="rId1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0" y="16068675"/>
          <a:ext cx="800212" cy="1810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 editAs="oneCell">
    <xdr:from>
      <xdr:col>8</xdr:col>
      <xdr:colOff>3</xdr:colOff>
      <xdr:row>131</xdr:row>
      <xdr:rowOff>0</xdr:rowOff>
    </xdr:from>
    <xdr:to>
      <xdr:col>8</xdr:col>
      <xdr:colOff>800215</xdr:colOff>
      <xdr:row>131</xdr:row>
      <xdr:rowOff>181000</xdr:rowOff>
    </xdr:to>
    <xdr:pic>
      <xdr:nvPicPr>
        <xdr:cNvPr id="19" name="Picture 18" descr="D.1.72|pdf|7E06EFA8BB7649CABB1B4DE783470100|5|1">
          <a:hlinkClick xmlns:r="http://schemas.openxmlformats.org/officeDocument/2006/relationships" r:id="rId21" tooltip="D.1.72"/>
        </xdr:cNvPr>
        <xdr:cNvPicPr>
          <a:picLocks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3" y="17040225"/>
          <a:ext cx="800212" cy="1810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 editAs="oneCell">
    <xdr:from>
      <xdr:col>8</xdr:col>
      <xdr:colOff>3</xdr:colOff>
      <xdr:row>136</xdr:row>
      <xdr:rowOff>0</xdr:rowOff>
    </xdr:from>
    <xdr:to>
      <xdr:col>8</xdr:col>
      <xdr:colOff>800215</xdr:colOff>
      <xdr:row>136</xdr:row>
      <xdr:rowOff>181000</xdr:rowOff>
    </xdr:to>
    <xdr:pic>
      <xdr:nvPicPr>
        <xdr:cNvPr id="20" name="Picture 19" descr="D.1.72|pdf|10E6B6E847434169AFCDCE30BC115319|5|1">
          <a:hlinkClick xmlns:r="http://schemas.openxmlformats.org/officeDocument/2006/relationships" r:id="rId22" tooltip="D.1.72"/>
        </xdr:cNvPr>
        <xdr:cNvPicPr>
          <a:picLocks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3" y="18011775"/>
          <a:ext cx="800212" cy="1810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 editAs="oneCell">
    <xdr:from>
      <xdr:col>8</xdr:col>
      <xdr:colOff>3</xdr:colOff>
      <xdr:row>141</xdr:row>
      <xdr:rowOff>0</xdr:rowOff>
    </xdr:from>
    <xdr:to>
      <xdr:col>8</xdr:col>
      <xdr:colOff>800215</xdr:colOff>
      <xdr:row>141</xdr:row>
      <xdr:rowOff>181000</xdr:rowOff>
    </xdr:to>
    <xdr:pic>
      <xdr:nvPicPr>
        <xdr:cNvPr id="21" name="Picture 20" descr="D.1.72|pdf|65CC7582ABF34DE1A6EA734C02E2E284|5|1">
          <a:hlinkClick xmlns:r="http://schemas.openxmlformats.org/officeDocument/2006/relationships" r:id="rId23" tooltip="D.1.72"/>
        </xdr:cNvPr>
        <xdr:cNvPicPr>
          <a:picLocks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3" y="18973800"/>
          <a:ext cx="800212" cy="1810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 editAs="oneCell">
    <xdr:from>
      <xdr:col>8</xdr:col>
      <xdr:colOff>3</xdr:colOff>
      <xdr:row>149</xdr:row>
      <xdr:rowOff>0</xdr:rowOff>
    </xdr:from>
    <xdr:to>
      <xdr:col>8</xdr:col>
      <xdr:colOff>800215</xdr:colOff>
      <xdr:row>149</xdr:row>
      <xdr:rowOff>181000</xdr:rowOff>
    </xdr:to>
    <xdr:pic>
      <xdr:nvPicPr>
        <xdr:cNvPr id="22" name="Picture 21" descr="D.1.72|pdf|362DEFCED2DC4DB0876F69C3759A135A|5|1">
          <a:hlinkClick xmlns:r="http://schemas.openxmlformats.org/officeDocument/2006/relationships" r:id="rId24" tooltip="D.1.72"/>
        </xdr:cNvPr>
        <xdr:cNvPicPr>
          <a:picLocks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3" y="20507325"/>
          <a:ext cx="800212" cy="1810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 editAs="oneCell">
    <xdr:from>
      <xdr:col>8</xdr:col>
      <xdr:colOff>19053</xdr:colOff>
      <xdr:row>145</xdr:row>
      <xdr:rowOff>19050</xdr:rowOff>
    </xdr:from>
    <xdr:to>
      <xdr:col>8</xdr:col>
      <xdr:colOff>819265</xdr:colOff>
      <xdr:row>146</xdr:row>
      <xdr:rowOff>9550</xdr:rowOff>
    </xdr:to>
    <xdr:pic>
      <xdr:nvPicPr>
        <xdr:cNvPr id="23" name="Picture 22" descr="D.1.72|pdf|6E9065D1C48A4F27AF398884A01BCCDF|5|1">
          <a:hlinkClick xmlns:r="http://schemas.openxmlformats.org/officeDocument/2006/relationships" r:id="rId25" tooltip="D.1.72"/>
        </xdr:cNvPr>
        <xdr:cNvPicPr>
          <a:picLocks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5553" y="19754850"/>
          <a:ext cx="800212" cy="1810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 editAs="oneCell">
    <xdr:from>
      <xdr:col>8</xdr:col>
      <xdr:colOff>3</xdr:colOff>
      <xdr:row>154</xdr:row>
      <xdr:rowOff>0</xdr:rowOff>
    </xdr:from>
    <xdr:to>
      <xdr:col>8</xdr:col>
      <xdr:colOff>800215</xdr:colOff>
      <xdr:row>154</xdr:row>
      <xdr:rowOff>181000</xdr:rowOff>
    </xdr:to>
    <xdr:pic>
      <xdr:nvPicPr>
        <xdr:cNvPr id="24" name="Picture 23" descr="D.1.72|pdf|E1203F7461534CE79B45623F0EBB5194|5|1">
          <a:hlinkClick xmlns:r="http://schemas.openxmlformats.org/officeDocument/2006/relationships" r:id="rId26" tooltip="D.1.72"/>
        </xdr:cNvPr>
        <xdr:cNvPicPr>
          <a:picLocks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3" y="21469350"/>
          <a:ext cx="800212" cy="1810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 editAs="oneCell">
    <xdr:from>
      <xdr:col>8</xdr:col>
      <xdr:colOff>0</xdr:colOff>
      <xdr:row>158</xdr:row>
      <xdr:rowOff>0</xdr:rowOff>
    </xdr:from>
    <xdr:to>
      <xdr:col>8</xdr:col>
      <xdr:colOff>800212</xdr:colOff>
      <xdr:row>158</xdr:row>
      <xdr:rowOff>181000</xdr:rowOff>
    </xdr:to>
    <xdr:pic>
      <xdr:nvPicPr>
        <xdr:cNvPr id="25" name="Picture 24" descr="D.1.68|pdf|3E0AD3DBB8F04F5D8840A6A466C9BBA5|5|1">
          <a:hlinkClick xmlns:r="http://schemas.openxmlformats.org/officeDocument/2006/relationships" r:id="rId27" tooltip="D.1.68"/>
        </xdr:cNvPr>
        <xdr:cNvPicPr>
          <a:picLocks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0" y="22240875"/>
          <a:ext cx="800212" cy="1810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 editAs="oneCell">
    <xdr:from>
      <xdr:col>8</xdr:col>
      <xdr:colOff>3</xdr:colOff>
      <xdr:row>167</xdr:row>
      <xdr:rowOff>0</xdr:rowOff>
    </xdr:from>
    <xdr:to>
      <xdr:col>8</xdr:col>
      <xdr:colOff>800215</xdr:colOff>
      <xdr:row>167</xdr:row>
      <xdr:rowOff>181000</xdr:rowOff>
    </xdr:to>
    <xdr:pic>
      <xdr:nvPicPr>
        <xdr:cNvPr id="26" name="Picture 25" descr="D.1.72|pdf|ECC34266AD7340B4BD0B49484FD7DD94|5|1">
          <a:hlinkClick xmlns:r="http://schemas.openxmlformats.org/officeDocument/2006/relationships" r:id="rId28" tooltip="D.1.72"/>
        </xdr:cNvPr>
        <xdr:cNvPicPr>
          <a:picLocks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3" y="23974425"/>
          <a:ext cx="800212" cy="1810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 editAs="oneCell">
    <xdr:from>
      <xdr:col>8</xdr:col>
      <xdr:colOff>3</xdr:colOff>
      <xdr:row>163</xdr:row>
      <xdr:rowOff>0</xdr:rowOff>
    </xdr:from>
    <xdr:to>
      <xdr:col>8</xdr:col>
      <xdr:colOff>800215</xdr:colOff>
      <xdr:row>163</xdr:row>
      <xdr:rowOff>181000</xdr:rowOff>
    </xdr:to>
    <xdr:pic>
      <xdr:nvPicPr>
        <xdr:cNvPr id="27" name="Picture 26" descr="D.1.72|pdf|0776A07EAF514C45B8D30F68C12F7BFA|5|1">
          <a:hlinkClick xmlns:r="http://schemas.openxmlformats.org/officeDocument/2006/relationships" r:id="rId29" tooltip="D.1.72"/>
        </xdr:cNvPr>
        <xdr:cNvPicPr>
          <a:picLocks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3" y="23202900"/>
          <a:ext cx="800212" cy="1810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 editAs="oneCell">
    <xdr:from>
      <xdr:col>3</xdr:col>
      <xdr:colOff>5</xdr:colOff>
      <xdr:row>56</xdr:row>
      <xdr:rowOff>0</xdr:rowOff>
    </xdr:from>
    <xdr:to>
      <xdr:col>3</xdr:col>
      <xdr:colOff>714480</xdr:colOff>
      <xdr:row>56</xdr:row>
      <xdr:rowOff>181000</xdr:rowOff>
    </xdr:to>
    <xdr:pic>
      <xdr:nvPicPr>
        <xdr:cNvPr id="28" name="Picture 27" descr="D.2.7|xlsx|8646519165AF44BE973F5101D9CED67C|5|2">
          <a:hlinkClick xmlns:r="http://schemas.openxmlformats.org/officeDocument/2006/relationships" r:id="rId30" tooltip="D.2.7"/>
        </xdr:cNvPr>
        <xdr:cNvPicPr>
          <a:picLocks/>
        </xdr:cNvPicPr>
      </xdr:nvPicPr>
      <xdr:blipFill>
        <a:blip xmlns:r="http://schemas.openxmlformats.org/officeDocument/2006/relationships" r:embed="rId3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5530" y="2581275"/>
          <a:ext cx="714475" cy="1810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 editAs="oneCell">
    <xdr:from>
      <xdr:col>3</xdr:col>
      <xdr:colOff>5</xdr:colOff>
      <xdr:row>82</xdr:row>
      <xdr:rowOff>0</xdr:rowOff>
    </xdr:from>
    <xdr:to>
      <xdr:col>3</xdr:col>
      <xdr:colOff>714480</xdr:colOff>
      <xdr:row>82</xdr:row>
      <xdr:rowOff>181000</xdr:rowOff>
    </xdr:to>
    <xdr:pic>
      <xdr:nvPicPr>
        <xdr:cNvPr id="29" name="Picture 28" descr="D.2.7|xlsx|D46E6CA99B4F4AF58E12504AA9DE591D|5|2">
          <a:hlinkClick xmlns:r="http://schemas.openxmlformats.org/officeDocument/2006/relationships" r:id="rId32" tooltip="D.2.7"/>
        </xdr:cNvPr>
        <xdr:cNvPicPr>
          <a:picLocks/>
        </xdr:cNvPicPr>
      </xdr:nvPicPr>
      <xdr:blipFill>
        <a:blip xmlns:r="http://schemas.openxmlformats.org/officeDocument/2006/relationships" r:embed="rId3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5530" y="7572375"/>
          <a:ext cx="714475" cy="1810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 editAs="oneCell">
    <xdr:from>
      <xdr:col>3</xdr:col>
      <xdr:colOff>5</xdr:colOff>
      <xdr:row>87</xdr:row>
      <xdr:rowOff>0</xdr:rowOff>
    </xdr:from>
    <xdr:to>
      <xdr:col>3</xdr:col>
      <xdr:colOff>714480</xdr:colOff>
      <xdr:row>87</xdr:row>
      <xdr:rowOff>181000</xdr:rowOff>
    </xdr:to>
    <xdr:pic>
      <xdr:nvPicPr>
        <xdr:cNvPr id="30" name="Picture 29" descr="D.2.7|xlsx|CB1B57C03ADD4BBE9CCE5BA873C4969D|5|2">
          <a:hlinkClick xmlns:r="http://schemas.openxmlformats.org/officeDocument/2006/relationships" r:id="rId33" tooltip="D.2.7"/>
        </xdr:cNvPr>
        <xdr:cNvPicPr>
          <a:picLocks/>
        </xdr:cNvPicPr>
      </xdr:nvPicPr>
      <xdr:blipFill>
        <a:blip xmlns:r="http://schemas.openxmlformats.org/officeDocument/2006/relationships" r:embed="rId3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5530" y="8543925"/>
          <a:ext cx="714475" cy="1810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 editAs="oneCell">
    <xdr:from>
      <xdr:col>3</xdr:col>
      <xdr:colOff>5</xdr:colOff>
      <xdr:row>112</xdr:row>
      <xdr:rowOff>0</xdr:rowOff>
    </xdr:from>
    <xdr:to>
      <xdr:col>3</xdr:col>
      <xdr:colOff>714480</xdr:colOff>
      <xdr:row>112</xdr:row>
      <xdr:rowOff>181000</xdr:rowOff>
    </xdr:to>
    <xdr:pic>
      <xdr:nvPicPr>
        <xdr:cNvPr id="31" name="Picture 30" descr="D.2.7|xlsx|E3326A9B477B4C63BE4D1D50896A8240|5|2">
          <a:hlinkClick xmlns:r="http://schemas.openxmlformats.org/officeDocument/2006/relationships" r:id="rId34" tooltip="D.2.7"/>
        </xdr:cNvPr>
        <xdr:cNvPicPr>
          <a:picLocks/>
        </xdr:cNvPicPr>
      </xdr:nvPicPr>
      <xdr:blipFill>
        <a:blip xmlns:r="http://schemas.openxmlformats.org/officeDocument/2006/relationships" r:embed="rId3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5530" y="13344525"/>
          <a:ext cx="714475" cy="1810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 editAs="oneCell">
    <xdr:from>
      <xdr:col>3</xdr:col>
      <xdr:colOff>5</xdr:colOff>
      <xdr:row>137</xdr:row>
      <xdr:rowOff>0</xdr:rowOff>
    </xdr:from>
    <xdr:to>
      <xdr:col>3</xdr:col>
      <xdr:colOff>714480</xdr:colOff>
      <xdr:row>137</xdr:row>
      <xdr:rowOff>181000</xdr:rowOff>
    </xdr:to>
    <xdr:pic>
      <xdr:nvPicPr>
        <xdr:cNvPr id="32" name="Picture 31" descr="D.2.7|xlsx|89B7A4F024534134AF3CC6BF8E94CE02|5|2">
          <a:hlinkClick xmlns:r="http://schemas.openxmlformats.org/officeDocument/2006/relationships" r:id="rId35" tooltip="D.2.7"/>
        </xdr:cNvPr>
        <xdr:cNvPicPr>
          <a:picLocks/>
        </xdr:cNvPicPr>
      </xdr:nvPicPr>
      <xdr:blipFill>
        <a:blip xmlns:r="http://schemas.openxmlformats.org/officeDocument/2006/relationships" r:embed="rId3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5530" y="18202275"/>
          <a:ext cx="714475" cy="1810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 editAs="oneCell">
    <xdr:from>
      <xdr:col>3</xdr:col>
      <xdr:colOff>5</xdr:colOff>
      <xdr:row>159</xdr:row>
      <xdr:rowOff>0</xdr:rowOff>
    </xdr:from>
    <xdr:to>
      <xdr:col>3</xdr:col>
      <xdr:colOff>714480</xdr:colOff>
      <xdr:row>159</xdr:row>
      <xdr:rowOff>181000</xdr:rowOff>
    </xdr:to>
    <xdr:pic>
      <xdr:nvPicPr>
        <xdr:cNvPr id="33" name="Picture 32" descr="D.2.7|xlsx|B7BC50B94D7C4052999B903F4072A4ED|5|2">
          <a:hlinkClick xmlns:r="http://schemas.openxmlformats.org/officeDocument/2006/relationships" r:id="rId36" tooltip="D.2.7"/>
        </xdr:cNvPr>
        <xdr:cNvPicPr>
          <a:picLocks/>
        </xdr:cNvPicPr>
      </xdr:nvPicPr>
      <xdr:blipFill>
        <a:blip xmlns:r="http://schemas.openxmlformats.org/officeDocument/2006/relationships" r:embed="rId3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5530" y="22431375"/>
          <a:ext cx="714475" cy="1810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 editAs="oneCell">
    <xdr:from>
      <xdr:col>3</xdr:col>
      <xdr:colOff>5</xdr:colOff>
      <xdr:row>61</xdr:row>
      <xdr:rowOff>0</xdr:rowOff>
    </xdr:from>
    <xdr:to>
      <xdr:col>3</xdr:col>
      <xdr:colOff>714480</xdr:colOff>
      <xdr:row>61</xdr:row>
      <xdr:rowOff>181000</xdr:rowOff>
    </xdr:to>
    <xdr:pic>
      <xdr:nvPicPr>
        <xdr:cNvPr id="34" name="Picture 33" descr="D.2.7|xlsx|F277BB0EAF9D43E5AAB257EA7AD111CA|5|2">
          <a:hlinkClick xmlns:r="http://schemas.openxmlformats.org/officeDocument/2006/relationships" r:id="rId37" tooltip="D.2.7"/>
        </xdr:cNvPr>
        <xdr:cNvPicPr>
          <a:picLocks/>
        </xdr:cNvPicPr>
      </xdr:nvPicPr>
      <xdr:blipFill>
        <a:blip xmlns:r="http://schemas.openxmlformats.org/officeDocument/2006/relationships" r:embed="rId3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5530" y="3552825"/>
          <a:ext cx="714475" cy="1810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 editAs="oneCell">
    <xdr:from>
      <xdr:col>4</xdr:col>
      <xdr:colOff>2</xdr:colOff>
      <xdr:row>150</xdr:row>
      <xdr:rowOff>0</xdr:rowOff>
    </xdr:from>
    <xdr:to>
      <xdr:col>4</xdr:col>
      <xdr:colOff>800214</xdr:colOff>
      <xdr:row>150</xdr:row>
      <xdr:rowOff>181000</xdr:rowOff>
    </xdr:to>
    <xdr:pic>
      <xdr:nvPicPr>
        <xdr:cNvPr id="35" name="Picture 34" descr="D.2.21|xlsx|3B0718B5214542ABBE35FD811A461028|5|2">
          <a:hlinkClick xmlns:r="http://schemas.openxmlformats.org/officeDocument/2006/relationships" r:id="rId38" tooltip="D.2.21"/>
        </xdr:cNvPr>
        <xdr:cNvPicPr>
          <a:picLocks/>
        </xdr:cNvPicPr>
      </xdr:nvPicPr>
      <xdr:blipFill>
        <a:blip xmlns:r="http://schemas.openxmlformats.org/officeDocument/2006/relationships" r:embed="rId3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2" y="20697825"/>
          <a:ext cx="800212" cy="1810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 editAs="oneCell">
    <xdr:from>
      <xdr:col>3</xdr:col>
      <xdr:colOff>609602</xdr:colOff>
      <xdr:row>101</xdr:row>
      <xdr:rowOff>9525</xdr:rowOff>
    </xdr:from>
    <xdr:to>
      <xdr:col>4</xdr:col>
      <xdr:colOff>419214</xdr:colOff>
      <xdr:row>102</xdr:row>
      <xdr:rowOff>25</xdr:rowOff>
    </xdr:to>
    <xdr:pic>
      <xdr:nvPicPr>
        <xdr:cNvPr id="36" name="Picture 35" descr="D.2.21|xlsx|05AE6382452A49D0AB1D05AAEE682F8C|5|2">
          <a:hlinkClick xmlns:r="http://schemas.openxmlformats.org/officeDocument/2006/relationships" r:id="rId40" tooltip="D.2.21"/>
        </xdr:cNvPr>
        <xdr:cNvPicPr>
          <a:picLocks/>
        </xdr:cNvPicPr>
      </xdr:nvPicPr>
      <xdr:blipFill>
        <a:blip xmlns:r="http://schemas.openxmlformats.org/officeDocument/2006/relationships" r:embed="rId3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5127" y="11239500"/>
          <a:ext cx="800212" cy="1810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 editAs="oneCell">
    <xdr:from>
      <xdr:col>3</xdr:col>
      <xdr:colOff>609602</xdr:colOff>
      <xdr:row>102</xdr:row>
      <xdr:rowOff>0</xdr:rowOff>
    </xdr:from>
    <xdr:to>
      <xdr:col>4</xdr:col>
      <xdr:colOff>419214</xdr:colOff>
      <xdr:row>102</xdr:row>
      <xdr:rowOff>181000</xdr:rowOff>
    </xdr:to>
    <xdr:pic>
      <xdr:nvPicPr>
        <xdr:cNvPr id="37" name="Picture 36" descr="D.2.21|xlsx|B54D0BF2908648B7B443BC5FFCE30FDB|5|2">
          <a:hlinkClick xmlns:r="http://schemas.openxmlformats.org/officeDocument/2006/relationships" r:id="rId41" tooltip="D.2.21"/>
        </xdr:cNvPr>
        <xdr:cNvPicPr>
          <a:picLocks/>
        </xdr:cNvPicPr>
      </xdr:nvPicPr>
      <xdr:blipFill>
        <a:blip xmlns:r="http://schemas.openxmlformats.org/officeDocument/2006/relationships" r:embed="rId3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5127" y="11420475"/>
          <a:ext cx="800212" cy="1810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 editAs="oneCell">
    <xdr:from>
      <xdr:col>3</xdr:col>
      <xdr:colOff>609602</xdr:colOff>
      <xdr:row>103</xdr:row>
      <xdr:rowOff>19050</xdr:rowOff>
    </xdr:from>
    <xdr:to>
      <xdr:col>4</xdr:col>
      <xdr:colOff>419214</xdr:colOff>
      <xdr:row>104</xdr:row>
      <xdr:rowOff>25</xdr:rowOff>
    </xdr:to>
    <xdr:pic>
      <xdr:nvPicPr>
        <xdr:cNvPr id="38" name="Picture 37" descr="D.2.21|xlsx|F701900FBFB3488B9936626BEBD52C65|5|2">
          <a:hlinkClick xmlns:r="http://schemas.openxmlformats.org/officeDocument/2006/relationships" r:id="rId42" tooltip="D.2.21"/>
        </xdr:cNvPr>
        <xdr:cNvPicPr>
          <a:picLocks/>
        </xdr:cNvPicPr>
      </xdr:nvPicPr>
      <xdr:blipFill>
        <a:blip xmlns:r="http://schemas.openxmlformats.org/officeDocument/2006/relationships" r:embed="rId3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05127" y="11630025"/>
          <a:ext cx="800212" cy="1810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 editAs="oneCell">
    <xdr:from>
      <xdr:col>4</xdr:col>
      <xdr:colOff>2</xdr:colOff>
      <xdr:row>132</xdr:row>
      <xdr:rowOff>0</xdr:rowOff>
    </xdr:from>
    <xdr:to>
      <xdr:col>4</xdr:col>
      <xdr:colOff>800214</xdr:colOff>
      <xdr:row>132</xdr:row>
      <xdr:rowOff>181000</xdr:rowOff>
    </xdr:to>
    <xdr:pic>
      <xdr:nvPicPr>
        <xdr:cNvPr id="39" name="Picture 38" descr="D.2.21|xlsx|2B324480EA3F4EA5B2CFE911D854B1CD|5|2">
          <a:hlinkClick xmlns:r="http://schemas.openxmlformats.org/officeDocument/2006/relationships" r:id="rId43" tooltip="D.2.21"/>
        </xdr:cNvPr>
        <xdr:cNvPicPr>
          <a:picLocks/>
        </xdr:cNvPicPr>
      </xdr:nvPicPr>
      <xdr:blipFill>
        <a:blip xmlns:r="http://schemas.openxmlformats.org/officeDocument/2006/relationships" r:embed="rId3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2" y="17230725"/>
          <a:ext cx="800212" cy="1810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 editAs="oneCell">
    <xdr:from>
      <xdr:col>3</xdr:col>
      <xdr:colOff>5</xdr:colOff>
      <xdr:row>122</xdr:row>
      <xdr:rowOff>0</xdr:rowOff>
    </xdr:from>
    <xdr:to>
      <xdr:col>3</xdr:col>
      <xdr:colOff>714480</xdr:colOff>
      <xdr:row>122</xdr:row>
      <xdr:rowOff>181000</xdr:rowOff>
    </xdr:to>
    <xdr:pic>
      <xdr:nvPicPr>
        <xdr:cNvPr id="40" name="Picture 39" descr="D.2.7|xlsx|2C6357BF8D7244E98FD995834E714161|5|2">
          <a:hlinkClick xmlns:r="http://schemas.openxmlformats.org/officeDocument/2006/relationships" r:id="rId44" tooltip="D.2.7"/>
        </xdr:cNvPr>
        <xdr:cNvPicPr>
          <a:picLocks/>
        </xdr:cNvPicPr>
      </xdr:nvPicPr>
      <xdr:blipFill>
        <a:blip xmlns:r="http://schemas.openxmlformats.org/officeDocument/2006/relationships" r:embed="rId3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5530" y="15287625"/>
          <a:ext cx="714475" cy="1810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 editAs="oneCell">
    <xdr:from>
      <xdr:col>4</xdr:col>
      <xdr:colOff>2</xdr:colOff>
      <xdr:row>168</xdr:row>
      <xdr:rowOff>0</xdr:rowOff>
    </xdr:from>
    <xdr:to>
      <xdr:col>4</xdr:col>
      <xdr:colOff>800214</xdr:colOff>
      <xdr:row>168</xdr:row>
      <xdr:rowOff>181000</xdr:rowOff>
    </xdr:to>
    <xdr:pic>
      <xdr:nvPicPr>
        <xdr:cNvPr id="41" name="Picture 40" descr="D.2.21|xlsx|C6405E4BBF0841CFBE0C543B209BE19A|5|2">
          <a:hlinkClick xmlns:r="http://schemas.openxmlformats.org/officeDocument/2006/relationships" r:id="rId45" tooltip="D.2.21"/>
        </xdr:cNvPr>
        <xdr:cNvPicPr>
          <a:picLocks/>
        </xdr:cNvPicPr>
      </xdr:nvPicPr>
      <xdr:blipFill>
        <a:blip xmlns:r="http://schemas.openxmlformats.org/officeDocument/2006/relationships" r:embed="rId3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2" y="24164925"/>
          <a:ext cx="800212" cy="1810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 editAs="oneCell">
    <xdr:from>
      <xdr:col>3</xdr:col>
      <xdr:colOff>3</xdr:colOff>
      <xdr:row>117</xdr:row>
      <xdr:rowOff>0</xdr:rowOff>
    </xdr:from>
    <xdr:to>
      <xdr:col>3</xdr:col>
      <xdr:colOff>714478</xdr:colOff>
      <xdr:row>117</xdr:row>
      <xdr:rowOff>181000</xdr:rowOff>
    </xdr:to>
    <xdr:pic>
      <xdr:nvPicPr>
        <xdr:cNvPr id="42" name="Picture 41" descr="D.2.7|xlsx|062314A8283A4EE794949FD09B940628|5|2">
          <a:hlinkClick xmlns:r="http://schemas.openxmlformats.org/officeDocument/2006/relationships" r:id="rId46" tooltip="D.2.7"/>
        </xdr:cNvPr>
        <xdr:cNvPicPr>
          <a:picLocks/>
        </xdr:cNvPicPr>
      </xdr:nvPicPr>
      <xdr:blipFill>
        <a:blip xmlns:r="http://schemas.openxmlformats.org/officeDocument/2006/relationships" r:embed="rId3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5528" y="14316075"/>
          <a:ext cx="714475" cy="1810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 editAs="oneCell">
    <xdr:from>
      <xdr:col>3</xdr:col>
      <xdr:colOff>3</xdr:colOff>
      <xdr:row>127</xdr:row>
      <xdr:rowOff>0</xdr:rowOff>
    </xdr:from>
    <xdr:to>
      <xdr:col>3</xdr:col>
      <xdr:colOff>714478</xdr:colOff>
      <xdr:row>127</xdr:row>
      <xdr:rowOff>181000</xdr:rowOff>
    </xdr:to>
    <xdr:pic>
      <xdr:nvPicPr>
        <xdr:cNvPr id="43" name="Picture 42" descr="D.2.7|xlsx|B26B490EC9194623AE034E83002EA292|5|2">
          <a:hlinkClick xmlns:r="http://schemas.openxmlformats.org/officeDocument/2006/relationships" r:id="rId47" tooltip="D.2.7"/>
        </xdr:cNvPr>
        <xdr:cNvPicPr>
          <a:picLocks/>
        </xdr:cNvPicPr>
      </xdr:nvPicPr>
      <xdr:blipFill>
        <a:blip xmlns:r="http://schemas.openxmlformats.org/officeDocument/2006/relationships" r:embed="rId3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5528" y="16259175"/>
          <a:ext cx="714475" cy="1810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1</xdr:col>
      <xdr:colOff>9647</xdr:colOff>
      <xdr:row>4</xdr:row>
      <xdr:rowOff>181000</xdr:rowOff>
    </xdr:to>
    <xdr:pic>
      <xdr:nvPicPr>
        <xdr:cNvPr id="44" name="Picture 43" descr="D.2.156|xlsx|72ECA19181B64B42B4AB8C8A124A4194|5|2">
          <a:hlinkClick xmlns:r="http://schemas.openxmlformats.org/officeDocument/2006/relationships" r:id="rId48" tooltip="D.2.156"/>
        </xdr:cNvPr>
        <xdr:cNvPicPr>
          <a:picLocks/>
        </xdr:cNvPicPr>
      </xdr:nvPicPr>
      <xdr:blipFill>
        <a:blip xmlns:r="http://schemas.openxmlformats.org/officeDocument/2006/relationships" r:embed="rId4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1050"/>
          <a:ext cx="876422" cy="1810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9647</xdr:colOff>
      <xdr:row>5</xdr:row>
      <xdr:rowOff>181000</xdr:rowOff>
    </xdr:to>
    <xdr:pic>
      <xdr:nvPicPr>
        <xdr:cNvPr id="45" name="Picture 44" descr="D.2.120|xlsx|E12D89EDBC2547F2A06BE745169F3916|5|2">
          <a:hlinkClick xmlns:r="http://schemas.openxmlformats.org/officeDocument/2006/relationships" r:id="rId50" tooltip="D.2.120"/>
        </xdr:cNvPr>
        <xdr:cNvPicPr>
          <a:picLocks/>
        </xdr:cNvPicPr>
      </xdr:nvPicPr>
      <xdr:blipFill>
        <a:blip xmlns:r="http://schemas.openxmlformats.org/officeDocument/2006/relationships" r:embed="rId5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71550"/>
          <a:ext cx="876422" cy="1810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1</xdr:col>
      <xdr:colOff>9647</xdr:colOff>
      <xdr:row>10</xdr:row>
      <xdr:rowOff>181000</xdr:rowOff>
    </xdr:to>
    <xdr:pic>
      <xdr:nvPicPr>
        <xdr:cNvPr id="46" name="Picture 45" descr="D.2.156|xlsx|9C3A883A4D7C4042AAD0210D40FAEDF0|5|2">
          <a:hlinkClick xmlns:r="http://schemas.openxmlformats.org/officeDocument/2006/relationships" r:id="rId52" tooltip="D.2.156"/>
        </xdr:cNvPr>
        <xdr:cNvPicPr>
          <a:picLocks/>
        </xdr:cNvPicPr>
      </xdr:nvPicPr>
      <xdr:blipFill>
        <a:blip xmlns:r="http://schemas.openxmlformats.org/officeDocument/2006/relationships" r:embed="rId4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24050"/>
          <a:ext cx="876422" cy="1810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1</xdr:col>
      <xdr:colOff>9647</xdr:colOff>
      <xdr:row>11</xdr:row>
      <xdr:rowOff>181000</xdr:rowOff>
    </xdr:to>
    <xdr:pic>
      <xdr:nvPicPr>
        <xdr:cNvPr id="47" name="Picture 46" descr="D.2.156|xlsx|09F60A6B1333467180AF7BDA3127E14E|5|2">
          <a:hlinkClick xmlns:r="http://schemas.openxmlformats.org/officeDocument/2006/relationships" r:id="rId53" tooltip="D.2.156"/>
        </xdr:cNvPr>
        <xdr:cNvPicPr>
          <a:picLocks/>
        </xdr:cNvPicPr>
      </xdr:nvPicPr>
      <xdr:blipFill>
        <a:blip xmlns:r="http://schemas.openxmlformats.org/officeDocument/2006/relationships" r:embed="rId4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14550"/>
          <a:ext cx="876422" cy="1810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1</xdr:col>
      <xdr:colOff>9647</xdr:colOff>
      <xdr:row>16</xdr:row>
      <xdr:rowOff>181000</xdr:rowOff>
    </xdr:to>
    <xdr:pic>
      <xdr:nvPicPr>
        <xdr:cNvPr id="48" name="Picture 47" descr="D.2.156|xlsx|09F60A6B1333467180AF7BDA3127E14E|5|2">
          <a:hlinkClick xmlns:r="http://schemas.openxmlformats.org/officeDocument/2006/relationships" r:id="rId53" tooltip="D.2.156"/>
        </xdr:cNvPr>
        <xdr:cNvPicPr>
          <a:picLocks/>
        </xdr:cNvPicPr>
      </xdr:nvPicPr>
      <xdr:blipFill>
        <a:blip xmlns:r="http://schemas.openxmlformats.org/officeDocument/2006/relationships" r:embed="rId4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67050"/>
          <a:ext cx="876422" cy="1810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800212</xdr:colOff>
      <xdr:row>17</xdr:row>
      <xdr:rowOff>181000</xdr:rowOff>
    </xdr:to>
    <xdr:pic>
      <xdr:nvPicPr>
        <xdr:cNvPr id="49" name="Picture 48" descr="D.2.82|xlsx|0E953873ED3340BE9EC6EEA170977ED2|5|2">
          <a:hlinkClick xmlns:r="http://schemas.openxmlformats.org/officeDocument/2006/relationships" r:id="rId54" tooltip="D.2.82"/>
        </xdr:cNvPr>
        <xdr:cNvPicPr>
          <a:picLocks/>
        </xdr:cNvPicPr>
      </xdr:nvPicPr>
      <xdr:blipFill>
        <a:blip xmlns:r="http://schemas.openxmlformats.org/officeDocument/2006/relationships" r:embed="rId5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57550"/>
          <a:ext cx="800212" cy="1810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1</xdr:col>
      <xdr:colOff>9647</xdr:colOff>
      <xdr:row>18</xdr:row>
      <xdr:rowOff>181000</xdr:rowOff>
    </xdr:to>
    <xdr:pic>
      <xdr:nvPicPr>
        <xdr:cNvPr id="50" name="Picture 49" descr="D.2.156|xlsx|09F60A6B1333467180AF7BDA3127E14E|5|2">
          <a:hlinkClick xmlns:r="http://schemas.openxmlformats.org/officeDocument/2006/relationships" r:id="rId53" tooltip="D.2.156"/>
        </xdr:cNvPr>
        <xdr:cNvPicPr>
          <a:picLocks/>
        </xdr:cNvPicPr>
      </xdr:nvPicPr>
      <xdr:blipFill>
        <a:blip xmlns:r="http://schemas.openxmlformats.org/officeDocument/2006/relationships" r:embed="rId4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48050"/>
          <a:ext cx="876422" cy="1810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800212</xdr:colOff>
      <xdr:row>19</xdr:row>
      <xdr:rowOff>181000</xdr:rowOff>
    </xdr:to>
    <xdr:pic>
      <xdr:nvPicPr>
        <xdr:cNvPr id="51" name="Picture 50" descr="D.2.82|xlsx|0E953873ED3340BE9EC6EEA170977ED2|5|2">
          <a:hlinkClick xmlns:r="http://schemas.openxmlformats.org/officeDocument/2006/relationships" r:id="rId54" tooltip="D.2.82"/>
        </xdr:cNvPr>
        <xdr:cNvPicPr>
          <a:picLocks/>
        </xdr:cNvPicPr>
      </xdr:nvPicPr>
      <xdr:blipFill>
        <a:blip xmlns:r="http://schemas.openxmlformats.org/officeDocument/2006/relationships" r:embed="rId5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38550"/>
          <a:ext cx="800212" cy="1810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1</xdr:col>
      <xdr:colOff>9647</xdr:colOff>
      <xdr:row>28</xdr:row>
      <xdr:rowOff>181000</xdr:rowOff>
    </xdr:to>
    <xdr:pic>
      <xdr:nvPicPr>
        <xdr:cNvPr id="52" name="Picture 51" descr="D.2.156|xlsx|09F60A6B1333467180AF7BDA3127E14E|5|2">
          <a:hlinkClick xmlns:r="http://schemas.openxmlformats.org/officeDocument/2006/relationships" r:id="rId53" tooltip="D.2.156"/>
        </xdr:cNvPr>
        <xdr:cNvPicPr>
          <a:picLocks/>
        </xdr:cNvPicPr>
      </xdr:nvPicPr>
      <xdr:blipFill>
        <a:blip xmlns:r="http://schemas.openxmlformats.org/officeDocument/2006/relationships" r:embed="rId4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353050"/>
          <a:ext cx="876422" cy="1810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43</xdr:row>
      <xdr:rowOff>0</xdr:rowOff>
    </xdr:from>
    <xdr:to>
      <xdr:col>8</xdr:col>
      <xdr:colOff>800212</xdr:colOff>
      <xdr:row>43</xdr:row>
      <xdr:rowOff>181000</xdr:rowOff>
    </xdr:to>
    <xdr:pic>
      <xdr:nvPicPr>
        <xdr:cNvPr id="2" name="Picture 1" descr="D.1.73|pdf|D5347A993E8E4AEEA7880BA1FA39F910|5|1">
          <a:hlinkClick xmlns:r="http://schemas.openxmlformats.org/officeDocument/2006/relationships" r:id="rId1" tooltip="D.1.73"/>
        </xdr:cNvPr>
        <xdr:cNvPicPr>
          <a:picLocks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5075" y="3743325"/>
          <a:ext cx="800212" cy="1810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 editAs="oneCell">
    <xdr:from>
      <xdr:col>8</xdr:col>
      <xdr:colOff>0</xdr:colOff>
      <xdr:row>34</xdr:row>
      <xdr:rowOff>0</xdr:rowOff>
    </xdr:from>
    <xdr:to>
      <xdr:col>8</xdr:col>
      <xdr:colOff>800212</xdr:colOff>
      <xdr:row>34</xdr:row>
      <xdr:rowOff>181000</xdr:rowOff>
    </xdr:to>
    <xdr:pic>
      <xdr:nvPicPr>
        <xdr:cNvPr id="3" name="Picture 2" descr="D.1.73|pdf|2AF8CF1096814FB7B9552DF07BEE7A19|5|1">
          <a:hlinkClick xmlns:r="http://schemas.openxmlformats.org/officeDocument/2006/relationships" r:id="rId3" tooltip="D.1.73"/>
        </xdr:cNvPr>
        <xdr:cNvPicPr>
          <a:picLocks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5075" y="2019300"/>
          <a:ext cx="800212" cy="1810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800212</xdr:colOff>
      <xdr:row>35</xdr:row>
      <xdr:rowOff>181000</xdr:rowOff>
    </xdr:to>
    <xdr:pic>
      <xdr:nvPicPr>
        <xdr:cNvPr id="4" name="Picture 3" descr="D.1.73|pdf|2AF8CF1096814FB7B9552DF07BEE7A19|5|1">
          <a:hlinkClick xmlns:r="http://schemas.openxmlformats.org/officeDocument/2006/relationships" r:id="rId3" tooltip="D.1.73"/>
        </xdr:cNvPr>
        <xdr:cNvPicPr>
          <a:picLocks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5075" y="2209800"/>
          <a:ext cx="800212" cy="1810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 editAs="oneCell">
    <xdr:from>
      <xdr:col>8</xdr:col>
      <xdr:colOff>95250</xdr:colOff>
      <xdr:row>39</xdr:row>
      <xdr:rowOff>19050</xdr:rowOff>
    </xdr:from>
    <xdr:to>
      <xdr:col>8</xdr:col>
      <xdr:colOff>895462</xdr:colOff>
      <xdr:row>40</xdr:row>
      <xdr:rowOff>9550</xdr:rowOff>
    </xdr:to>
    <xdr:pic>
      <xdr:nvPicPr>
        <xdr:cNvPr id="5" name="Picture 4" descr="D.1.73|pdf|2AF8CF1096814FB7B9552DF07BEE7A19|5|1">
          <a:hlinkClick xmlns:r="http://schemas.openxmlformats.org/officeDocument/2006/relationships" r:id="rId3" tooltip="D.1.73"/>
        </xdr:cNvPr>
        <xdr:cNvPicPr>
          <a:picLocks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0325" y="2990850"/>
          <a:ext cx="800212" cy="1810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 editAs="oneCell">
    <xdr:from>
      <xdr:col>8</xdr:col>
      <xdr:colOff>0</xdr:colOff>
      <xdr:row>48</xdr:row>
      <xdr:rowOff>0</xdr:rowOff>
    </xdr:from>
    <xdr:to>
      <xdr:col>8</xdr:col>
      <xdr:colOff>800212</xdr:colOff>
      <xdr:row>48</xdr:row>
      <xdr:rowOff>181000</xdr:rowOff>
    </xdr:to>
    <xdr:pic>
      <xdr:nvPicPr>
        <xdr:cNvPr id="6" name="Picture 5" descr="D.1.73|pdf|7314FEC4A22946ED99C26C0AC790A0CD|5|1">
          <a:hlinkClick xmlns:r="http://schemas.openxmlformats.org/officeDocument/2006/relationships" r:id="rId4" tooltip="D.1.73"/>
        </xdr:cNvPr>
        <xdr:cNvPicPr>
          <a:picLocks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5075" y="4705350"/>
          <a:ext cx="800212" cy="1810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 editAs="oneCell">
    <xdr:from>
      <xdr:col>8</xdr:col>
      <xdr:colOff>0</xdr:colOff>
      <xdr:row>52</xdr:row>
      <xdr:rowOff>0</xdr:rowOff>
    </xdr:from>
    <xdr:to>
      <xdr:col>8</xdr:col>
      <xdr:colOff>800212</xdr:colOff>
      <xdr:row>52</xdr:row>
      <xdr:rowOff>181000</xdr:rowOff>
    </xdr:to>
    <xdr:pic>
      <xdr:nvPicPr>
        <xdr:cNvPr id="7" name="Picture 6" descr="D.1.73|pdf|71C95E6D42C14167B9496ABDE1B33292|5|1">
          <a:hlinkClick xmlns:r="http://schemas.openxmlformats.org/officeDocument/2006/relationships" r:id="rId5" tooltip="D.1.73"/>
        </xdr:cNvPr>
        <xdr:cNvPicPr>
          <a:picLocks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5075" y="5467350"/>
          <a:ext cx="800212" cy="1810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800212</xdr:colOff>
      <xdr:row>56</xdr:row>
      <xdr:rowOff>181000</xdr:rowOff>
    </xdr:to>
    <xdr:pic>
      <xdr:nvPicPr>
        <xdr:cNvPr id="8" name="Picture 7" descr="D.1.73|pdf|0EB0920A47984E078525F121D093C1B1|5|1">
          <a:hlinkClick xmlns:r="http://schemas.openxmlformats.org/officeDocument/2006/relationships" r:id="rId6" tooltip="D.1.73"/>
        </xdr:cNvPr>
        <xdr:cNvPicPr>
          <a:picLocks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5075" y="6229350"/>
          <a:ext cx="800212" cy="1810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8</xdr:col>
      <xdr:colOff>800212</xdr:colOff>
      <xdr:row>60</xdr:row>
      <xdr:rowOff>181000</xdr:rowOff>
    </xdr:to>
    <xdr:pic>
      <xdr:nvPicPr>
        <xdr:cNvPr id="9" name="Picture 8" descr="D.1.73|pdf|D481F37A24CE4D6BA9429708960A0E37|5|1">
          <a:hlinkClick xmlns:r="http://schemas.openxmlformats.org/officeDocument/2006/relationships" r:id="rId7" tooltip="D.1.73"/>
        </xdr:cNvPr>
        <xdr:cNvPicPr>
          <a:picLocks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5075" y="6991350"/>
          <a:ext cx="800212" cy="1810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800212</xdr:colOff>
      <xdr:row>64</xdr:row>
      <xdr:rowOff>181000</xdr:rowOff>
    </xdr:to>
    <xdr:pic>
      <xdr:nvPicPr>
        <xdr:cNvPr id="10" name="Picture 9" descr="D.1.73|pdf|7B0AD693B1C545A7B4A0A6A60903E4A6|5|1">
          <a:hlinkClick xmlns:r="http://schemas.openxmlformats.org/officeDocument/2006/relationships" r:id="rId8" tooltip="D.1.73"/>
        </xdr:cNvPr>
        <xdr:cNvPicPr>
          <a:picLocks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5075" y="7753350"/>
          <a:ext cx="800212" cy="1810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 editAs="oneCell">
    <xdr:from>
      <xdr:col>8</xdr:col>
      <xdr:colOff>0</xdr:colOff>
      <xdr:row>65</xdr:row>
      <xdr:rowOff>0</xdr:rowOff>
    </xdr:from>
    <xdr:to>
      <xdr:col>8</xdr:col>
      <xdr:colOff>800212</xdr:colOff>
      <xdr:row>65</xdr:row>
      <xdr:rowOff>181000</xdr:rowOff>
    </xdr:to>
    <xdr:pic>
      <xdr:nvPicPr>
        <xdr:cNvPr id="11" name="Picture 10" descr="D.1.73|pdf|268D5319C4584B26B50988D6D416F8B6|5|1">
          <a:hlinkClick xmlns:r="http://schemas.openxmlformats.org/officeDocument/2006/relationships" r:id="rId9" tooltip="D.1.73"/>
        </xdr:cNvPr>
        <xdr:cNvPicPr>
          <a:picLocks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5075" y="7943850"/>
          <a:ext cx="800212" cy="1810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 editAs="oneCell">
    <xdr:from>
      <xdr:col>8</xdr:col>
      <xdr:colOff>0</xdr:colOff>
      <xdr:row>69</xdr:row>
      <xdr:rowOff>0</xdr:rowOff>
    </xdr:from>
    <xdr:to>
      <xdr:col>8</xdr:col>
      <xdr:colOff>800212</xdr:colOff>
      <xdr:row>69</xdr:row>
      <xdr:rowOff>181000</xdr:rowOff>
    </xdr:to>
    <xdr:pic>
      <xdr:nvPicPr>
        <xdr:cNvPr id="12" name="Picture 11" descr="D.1.73|pdf|2A148339F4FC487BB791CF123C729616|5|1">
          <a:hlinkClick xmlns:r="http://schemas.openxmlformats.org/officeDocument/2006/relationships" r:id="rId10" tooltip="D.1.73"/>
        </xdr:cNvPr>
        <xdr:cNvPicPr>
          <a:picLocks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5075" y="8705850"/>
          <a:ext cx="800212" cy="1810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 editAs="oneCell">
    <xdr:from>
      <xdr:col>8</xdr:col>
      <xdr:colOff>0</xdr:colOff>
      <xdr:row>73</xdr:row>
      <xdr:rowOff>0</xdr:rowOff>
    </xdr:from>
    <xdr:to>
      <xdr:col>8</xdr:col>
      <xdr:colOff>800212</xdr:colOff>
      <xdr:row>73</xdr:row>
      <xdr:rowOff>181000</xdr:rowOff>
    </xdr:to>
    <xdr:pic>
      <xdr:nvPicPr>
        <xdr:cNvPr id="13" name="Picture 12" descr="D.1.73|pdf|DDC7DC47556C4F6D9A3A1CEF9A49144B|5|1">
          <a:hlinkClick xmlns:r="http://schemas.openxmlformats.org/officeDocument/2006/relationships" r:id="rId11" tooltip="D.1.73"/>
        </xdr:cNvPr>
        <xdr:cNvPicPr>
          <a:picLocks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5075" y="9477375"/>
          <a:ext cx="800212" cy="1810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800212</xdr:colOff>
      <xdr:row>78</xdr:row>
      <xdr:rowOff>181000</xdr:rowOff>
    </xdr:to>
    <xdr:pic>
      <xdr:nvPicPr>
        <xdr:cNvPr id="14" name="Picture 13" descr="D.1.73|pdf|4B5F9EC070D04E4F9B8968E2D3D7D0FD|5|1">
          <a:hlinkClick xmlns:r="http://schemas.openxmlformats.org/officeDocument/2006/relationships" r:id="rId12" tooltip="D.1.73"/>
        </xdr:cNvPr>
        <xdr:cNvPicPr>
          <a:picLocks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5075" y="10439400"/>
          <a:ext cx="800212" cy="1810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 editAs="oneCell">
    <xdr:from>
      <xdr:col>3</xdr:col>
      <xdr:colOff>5</xdr:colOff>
      <xdr:row>44</xdr:row>
      <xdr:rowOff>0</xdr:rowOff>
    </xdr:from>
    <xdr:to>
      <xdr:col>3</xdr:col>
      <xdr:colOff>714480</xdr:colOff>
      <xdr:row>44</xdr:row>
      <xdr:rowOff>181000</xdr:rowOff>
    </xdr:to>
    <xdr:pic>
      <xdr:nvPicPr>
        <xdr:cNvPr id="15" name="Picture 14" descr="D.2.7|xlsx|9FDE15C15B2544CBA168AB804413E3A9|5|2">
          <a:hlinkClick xmlns:r="http://schemas.openxmlformats.org/officeDocument/2006/relationships" r:id="rId13" tooltip="D.2.7"/>
        </xdr:cNvPr>
        <xdr:cNvPicPr>
          <a:picLocks/>
        </xdr:cNvPicPr>
      </xdr:nvPicPr>
      <xdr:blipFill>
        <a:blip xmlns:r="http://schemas.openxmlformats.org/officeDocument/2006/relationships" r:embed="rId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605" y="3933825"/>
          <a:ext cx="714475" cy="1810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 editAs="oneCell">
    <xdr:from>
      <xdr:col>4</xdr:col>
      <xdr:colOff>2</xdr:colOff>
      <xdr:row>74</xdr:row>
      <xdr:rowOff>0</xdr:rowOff>
    </xdr:from>
    <xdr:to>
      <xdr:col>5</xdr:col>
      <xdr:colOff>152514</xdr:colOff>
      <xdr:row>74</xdr:row>
      <xdr:rowOff>181000</xdr:rowOff>
    </xdr:to>
    <xdr:pic>
      <xdr:nvPicPr>
        <xdr:cNvPr id="18" name="Picture 17" descr="D.2.21|xlsx|6E767E2DBD5148D3863AB4C92E4D5A1D|5|2">
          <a:hlinkClick xmlns:r="http://schemas.openxmlformats.org/officeDocument/2006/relationships" r:id="rId15" tooltip="D.2.21"/>
        </xdr:cNvPr>
        <xdr:cNvPicPr>
          <a:picLocks/>
        </xdr:cNvPicPr>
      </xdr:nvPicPr>
      <xdr:blipFill>
        <a:blip xmlns:r="http://schemas.openxmlformats.org/officeDocument/2006/relationships" r:embed="rId1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9477" y="9667875"/>
          <a:ext cx="800212" cy="1810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</xdr:colOff>
      <xdr:row>40</xdr:row>
      <xdr:rowOff>0</xdr:rowOff>
    </xdr:from>
    <xdr:to>
      <xdr:col>8</xdr:col>
      <xdr:colOff>800215</xdr:colOff>
      <xdr:row>40</xdr:row>
      <xdr:rowOff>181000</xdr:rowOff>
    </xdr:to>
    <xdr:pic>
      <xdr:nvPicPr>
        <xdr:cNvPr id="2" name="Picture 1" descr="D.1.74|pdf|B2B4B616F27F424FBA495C4E073A8804|5|1">
          <a:hlinkClick xmlns:r="http://schemas.openxmlformats.org/officeDocument/2006/relationships" r:id="rId1" tooltip="D.1.74"/>
        </xdr:cNvPr>
        <xdr:cNvPicPr>
          <a:picLocks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3" y="1819275"/>
          <a:ext cx="800212" cy="1810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800212</xdr:colOff>
      <xdr:row>46</xdr:row>
      <xdr:rowOff>181000</xdr:rowOff>
    </xdr:to>
    <xdr:pic>
      <xdr:nvPicPr>
        <xdr:cNvPr id="3" name="Picture 2" descr="D.1.68|pdf|F104AD7D9C8D48FEBC5CFEA28F65A5CC|5|1">
          <a:hlinkClick xmlns:r="http://schemas.openxmlformats.org/officeDocument/2006/relationships" r:id="rId3" tooltip="D.1.68"/>
        </xdr:cNvPr>
        <xdr:cNvPicPr>
          <a:picLocks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0" y="2981325"/>
          <a:ext cx="800212" cy="1810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800212</xdr:colOff>
      <xdr:row>55</xdr:row>
      <xdr:rowOff>181000</xdr:rowOff>
    </xdr:to>
    <xdr:pic>
      <xdr:nvPicPr>
        <xdr:cNvPr id="4" name="Picture 3" descr="D.1.73|pdf|2FF842349D5043A19FD7445962161992|5|1">
          <a:hlinkClick xmlns:r="http://schemas.openxmlformats.org/officeDocument/2006/relationships" r:id="rId5" tooltip="D.1.73"/>
        </xdr:cNvPr>
        <xdr:cNvPicPr>
          <a:picLocks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0" y="4714875"/>
          <a:ext cx="800212" cy="1810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 editAs="oneCell">
    <xdr:from>
      <xdr:col>8</xdr:col>
      <xdr:colOff>3</xdr:colOff>
      <xdr:row>51</xdr:row>
      <xdr:rowOff>0</xdr:rowOff>
    </xdr:from>
    <xdr:to>
      <xdr:col>8</xdr:col>
      <xdr:colOff>800215</xdr:colOff>
      <xdr:row>51</xdr:row>
      <xdr:rowOff>181000</xdr:rowOff>
    </xdr:to>
    <xdr:pic>
      <xdr:nvPicPr>
        <xdr:cNvPr id="5" name="Picture 4" descr="D.1.74|pdf|310B3CA040324E9D98DF838C297F7FFC|5|1">
          <a:hlinkClick xmlns:r="http://schemas.openxmlformats.org/officeDocument/2006/relationships" r:id="rId7" tooltip="D.1.74"/>
        </xdr:cNvPr>
        <xdr:cNvPicPr>
          <a:picLocks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3" y="3952875"/>
          <a:ext cx="800212" cy="1810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 editAs="oneCell">
    <xdr:from>
      <xdr:col>8</xdr:col>
      <xdr:colOff>3</xdr:colOff>
      <xdr:row>60</xdr:row>
      <xdr:rowOff>0</xdr:rowOff>
    </xdr:from>
    <xdr:to>
      <xdr:col>8</xdr:col>
      <xdr:colOff>800215</xdr:colOff>
      <xdr:row>60</xdr:row>
      <xdr:rowOff>181000</xdr:rowOff>
    </xdr:to>
    <xdr:pic>
      <xdr:nvPicPr>
        <xdr:cNvPr id="6" name="Picture 5" descr="D.1.74|pdf|E555433CCB104B5F91883F8CD2C38317|5|1">
          <a:hlinkClick xmlns:r="http://schemas.openxmlformats.org/officeDocument/2006/relationships" r:id="rId8" tooltip="D.1.74"/>
        </xdr:cNvPr>
        <xdr:cNvPicPr>
          <a:picLocks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3" y="5667375"/>
          <a:ext cx="800212" cy="1810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 editAs="oneCell">
    <xdr:from>
      <xdr:col>8</xdr:col>
      <xdr:colOff>3</xdr:colOff>
      <xdr:row>64</xdr:row>
      <xdr:rowOff>0</xdr:rowOff>
    </xdr:from>
    <xdr:to>
      <xdr:col>8</xdr:col>
      <xdr:colOff>800215</xdr:colOff>
      <xdr:row>64</xdr:row>
      <xdr:rowOff>181000</xdr:rowOff>
    </xdr:to>
    <xdr:pic>
      <xdr:nvPicPr>
        <xdr:cNvPr id="7" name="Picture 6" descr="D.1.74|pdf|D7ED93335F684D2282AEBABA8276F03B|5|1">
          <a:hlinkClick xmlns:r="http://schemas.openxmlformats.org/officeDocument/2006/relationships" r:id="rId9" tooltip="D.1.74"/>
        </xdr:cNvPr>
        <xdr:cNvPicPr>
          <a:picLocks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3" y="6429375"/>
          <a:ext cx="800212" cy="1810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 editAs="oneCell">
    <xdr:from>
      <xdr:col>8</xdr:col>
      <xdr:colOff>3</xdr:colOff>
      <xdr:row>68</xdr:row>
      <xdr:rowOff>0</xdr:rowOff>
    </xdr:from>
    <xdr:to>
      <xdr:col>8</xdr:col>
      <xdr:colOff>800215</xdr:colOff>
      <xdr:row>68</xdr:row>
      <xdr:rowOff>181000</xdr:rowOff>
    </xdr:to>
    <xdr:pic>
      <xdr:nvPicPr>
        <xdr:cNvPr id="8" name="Picture 7" descr="D.1.74|pdf|D7ED93335F684D2282AEBABA8276F03B|5|1">
          <a:hlinkClick xmlns:r="http://schemas.openxmlformats.org/officeDocument/2006/relationships" r:id="rId9" tooltip="D.1.74"/>
        </xdr:cNvPr>
        <xdr:cNvPicPr>
          <a:picLocks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3" y="7191375"/>
          <a:ext cx="800212" cy="1810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 editAs="oneCell">
    <xdr:from>
      <xdr:col>8</xdr:col>
      <xdr:colOff>3</xdr:colOff>
      <xdr:row>72</xdr:row>
      <xdr:rowOff>0</xdr:rowOff>
    </xdr:from>
    <xdr:to>
      <xdr:col>8</xdr:col>
      <xdr:colOff>800215</xdr:colOff>
      <xdr:row>72</xdr:row>
      <xdr:rowOff>181000</xdr:rowOff>
    </xdr:to>
    <xdr:pic>
      <xdr:nvPicPr>
        <xdr:cNvPr id="9" name="Picture 8" descr="D.1.74|pdf|D7ED93335F684D2282AEBABA8276F03B|5|1">
          <a:hlinkClick xmlns:r="http://schemas.openxmlformats.org/officeDocument/2006/relationships" r:id="rId9" tooltip="D.1.74"/>
        </xdr:cNvPr>
        <xdr:cNvPicPr>
          <a:picLocks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3" y="7953375"/>
          <a:ext cx="800212" cy="1810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 editAs="oneCell">
    <xdr:from>
      <xdr:col>8</xdr:col>
      <xdr:colOff>3</xdr:colOff>
      <xdr:row>81</xdr:row>
      <xdr:rowOff>0</xdr:rowOff>
    </xdr:from>
    <xdr:to>
      <xdr:col>8</xdr:col>
      <xdr:colOff>800215</xdr:colOff>
      <xdr:row>81</xdr:row>
      <xdr:rowOff>181000</xdr:rowOff>
    </xdr:to>
    <xdr:pic>
      <xdr:nvPicPr>
        <xdr:cNvPr id="10" name="Picture 9" descr="D.1.74|pdf|3BDFFE1216644E40BC052CD1C41D9205|5|1">
          <a:hlinkClick xmlns:r="http://schemas.openxmlformats.org/officeDocument/2006/relationships" r:id="rId10" tooltip="D.1.74"/>
        </xdr:cNvPr>
        <xdr:cNvPicPr>
          <a:picLocks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3" y="9686925"/>
          <a:ext cx="800212" cy="1810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 editAs="oneCell">
    <xdr:from>
      <xdr:col>8</xdr:col>
      <xdr:colOff>3</xdr:colOff>
      <xdr:row>82</xdr:row>
      <xdr:rowOff>0</xdr:rowOff>
    </xdr:from>
    <xdr:to>
      <xdr:col>8</xdr:col>
      <xdr:colOff>800215</xdr:colOff>
      <xdr:row>82</xdr:row>
      <xdr:rowOff>181000</xdr:rowOff>
    </xdr:to>
    <xdr:pic>
      <xdr:nvPicPr>
        <xdr:cNvPr id="11" name="Picture 10" descr="D.1.74|pdf|3BDFFE1216644E40BC052CD1C41D9205|5|1">
          <a:hlinkClick xmlns:r="http://schemas.openxmlformats.org/officeDocument/2006/relationships" r:id="rId10" tooltip="D.1.74"/>
        </xdr:cNvPr>
        <xdr:cNvPicPr>
          <a:picLocks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3" y="9877425"/>
          <a:ext cx="800212" cy="1810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 editAs="oneCell">
    <xdr:from>
      <xdr:col>8</xdr:col>
      <xdr:colOff>3</xdr:colOff>
      <xdr:row>76</xdr:row>
      <xdr:rowOff>0</xdr:rowOff>
    </xdr:from>
    <xdr:to>
      <xdr:col>8</xdr:col>
      <xdr:colOff>800215</xdr:colOff>
      <xdr:row>76</xdr:row>
      <xdr:rowOff>181000</xdr:rowOff>
    </xdr:to>
    <xdr:pic>
      <xdr:nvPicPr>
        <xdr:cNvPr id="12" name="Picture 11" descr="D.1.74|pdf|8655468B449746EDBF3BD40DF8491641|5|1">
          <a:hlinkClick xmlns:r="http://schemas.openxmlformats.org/officeDocument/2006/relationships" r:id="rId11" tooltip="D.1.74"/>
        </xdr:cNvPr>
        <xdr:cNvPicPr>
          <a:picLocks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3" y="8724900"/>
          <a:ext cx="800212" cy="1810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 editAs="oneCell">
    <xdr:from>
      <xdr:col>8</xdr:col>
      <xdr:colOff>3</xdr:colOff>
      <xdr:row>90</xdr:row>
      <xdr:rowOff>0</xdr:rowOff>
    </xdr:from>
    <xdr:to>
      <xdr:col>8</xdr:col>
      <xdr:colOff>800215</xdr:colOff>
      <xdr:row>90</xdr:row>
      <xdr:rowOff>181000</xdr:rowOff>
    </xdr:to>
    <xdr:pic>
      <xdr:nvPicPr>
        <xdr:cNvPr id="13" name="Picture 12" descr="D.1.74|pdf|76095B5DFE5F402799A86AA88552DA65|5|1">
          <a:hlinkClick xmlns:r="http://schemas.openxmlformats.org/officeDocument/2006/relationships" r:id="rId12" tooltip="D.1.74"/>
        </xdr:cNvPr>
        <xdr:cNvPicPr>
          <a:picLocks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3" y="11410950"/>
          <a:ext cx="800212" cy="1810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 editAs="oneCell">
    <xdr:from>
      <xdr:col>8</xdr:col>
      <xdr:colOff>3</xdr:colOff>
      <xdr:row>86</xdr:row>
      <xdr:rowOff>0</xdr:rowOff>
    </xdr:from>
    <xdr:to>
      <xdr:col>8</xdr:col>
      <xdr:colOff>800215</xdr:colOff>
      <xdr:row>86</xdr:row>
      <xdr:rowOff>181000</xdr:rowOff>
    </xdr:to>
    <xdr:pic>
      <xdr:nvPicPr>
        <xdr:cNvPr id="14" name="Picture 13" descr="D.1.74|pdf|25D4796092D14D3095125217D539FFCA|5|1">
          <a:hlinkClick xmlns:r="http://schemas.openxmlformats.org/officeDocument/2006/relationships" r:id="rId13" tooltip="D.1.74"/>
        </xdr:cNvPr>
        <xdr:cNvPicPr>
          <a:picLocks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3" y="10639425"/>
          <a:ext cx="800212" cy="1810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 editAs="oneCell">
    <xdr:from>
      <xdr:col>8</xdr:col>
      <xdr:colOff>3</xdr:colOff>
      <xdr:row>95</xdr:row>
      <xdr:rowOff>0</xdr:rowOff>
    </xdr:from>
    <xdr:to>
      <xdr:col>8</xdr:col>
      <xdr:colOff>800215</xdr:colOff>
      <xdr:row>95</xdr:row>
      <xdr:rowOff>181000</xdr:rowOff>
    </xdr:to>
    <xdr:pic>
      <xdr:nvPicPr>
        <xdr:cNvPr id="15" name="Picture 14" descr="D.1.74|pdf|76095B5DFE5F402799A86AA88552DA65|5|1">
          <a:hlinkClick xmlns:r="http://schemas.openxmlformats.org/officeDocument/2006/relationships" r:id="rId12" tooltip="D.1.74"/>
        </xdr:cNvPr>
        <xdr:cNvPicPr>
          <a:picLocks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3" y="12372975"/>
          <a:ext cx="800212" cy="1810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 editAs="oneCell">
    <xdr:from>
      <xdr:col>3</xdr:col>
      <xdr:colOff>5</xdr:colOff>
      <xdr:row>47</xdr:row>
      <xdr:rowOff>0</xdr:rowOff>
    </xdr:from>
    <xdr:to>
      <xdr:col>3</xdr:col>
      <xdr:colOff>714480</xdr:colOff>
      <xdr:row>47</xdr:row>
      <xdr:rowOff>181000</xdr:rowOff>
    </xdr:to>
    <xdr:pic>
      <xdr:nvPicPr>
        <xdr:cNvPr id="16" name="Picture 15" descr="D.2.7|xlsx|C0D6E5A3950C462484D424C127D783C4|5|2">
          <a:hlinkClick xmlns:r="http://schemas.openxmlformats.org/officeDocument/2006/relationships" r:id="rId14" tooltip="D.2.7"/>
        </xdr:cNvPr>
        <xdr:cNvPicPr>
          <a:picLocks/>
        </xdr:cNvPicPr>
      </xdr:nvPicPr>
      <xdr:blipFill>
        <a:blip xmlns:r="http://schemas.openxmlformats.org/officeDocument/2006/relationships" r:embed="rId1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5080" y="3171825"/>
          <a:ext cx="714475" cy="1810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 editAs="oneCell">
    <xdr:from>
      <xdr:col>3</xdr:col>
      <xdr:colOff>5</xdr:colOff>
      <xdr:row>56</xdr:row>
      <xdr:rowOff>0</xdr:rowOff>
    </xdr:from>
    <xdr:to>
      <xdr:col>3</xdr:col>
      <xdr:colOff>714480</xdr:colOff>
      <xdr:row>56</xdr:row>
      <xdr:rowOff>181000</xdr:rowOff>
    </xdr:to>
    <xdr:pic>
      <xdr:nvPicPr>
        <xdr:cNvPr id="17" name="Picture 16" descr="D.2.7|xlsx|16DC91C4DA1C4434AA899B058C5A7200|5|2">
          <a:hlinkClick xmlns:r="http://schemas.openxmlformats.org/officeDocument/2006/relationships" r:id="rId16" tooltip="D.2.7"/>
        </xdr:cNvPr>
        <xdr:cNvPicPr>
          <a:picLocks/>
        </xdr:cNvPicPr>
      </xdr:nvPicPr>
      <xdr:blipFill>
        <a:blip xmlns:r="http://schemas.openxmlformats.org/officeDocument/2006/relationships" r:embed="rId1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5080" y="4905375"/>
          <a:ext cx="714475" cy="1810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 editAs="oneCell">
    <xdr:from>
      <xdr:col>3</xdr:col>
      <xdr:colOff>5</xdr:colOff>
      <xdr:row>77</xdr:row>
      <xdr:rowOff>0</xdr:rowOff>
    </xdr:from>
    <xdr:to>
      <xdr:col>3</xdr:col>
      <xdr:colOff>714480</xdr:colOff>
      <xdr:row>77</xdr:row>
      <xdr:rowOff>181000</xdr:rowOff>
    </xdr:to>
    <xdr:pic>
      <xdr:nvPicPr>
        <xdr:cNvPr id="18" name="Picture 17" descr="D.2.7|xlsx|8CC7841389C748009F447DF9FD565085|5|2">
          <a:hlinkClick xmlns:r="http://schemas.openxmlformats.org/officeDocument/2006/relationships" r:id="rId17" tooltip="D.2.7"/>
        </xdr:cNvPr>
        <xdr:cNvPicPr>
          <a:picLocks/>
        </xdr:cNvPicPr>
      </xdr:nvPicPr>
      <xdr:blipFill>
        <a:blip xmlns:r="http://schemas.openxmlformats.org/officeDocument/2006/relationships" r:embed="rId1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5080" y="8915400"/>
          <a:ext cx="714475" cy="1810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 editAs="oneCell">
    <xdr:from>
      <xdr:col>4</xdr:col>
      <xdr:colOff>2</xdr:colOff>
      <xdr:row>91</xdr:row>
      <xdr:rowOff>0</xdr:rowOff>
    </xdr:from>
    <xdr:to>
      <xdr:col>4</xdr:col>
      <xdr:colOff>800214</xdr:colOff>
      <xdr:row>91</xdr:row>
      <xdr:rowOff>181000</xdr:rowOff>
    </xdr:to>
    <xdr:pic>
      <xdr:nvPicPr>
        <xdr:cNvPr id="19" name="Picture 18" descr="D.2.21|xlsx|16862453B2314D9FAD4E3D34A2973C94|5|2">
          <a:hlinkClick xmlns:r="http://schemas.openxmlformats.org/officeDocument/2006/relationships" r:id="rId18" tooltip="D.2.21"/>
        </xdr:cNvPr>
        <xdr:cNvPicPr>
          <a:picLocks/>
        </xdr:cNvPicPr>
      </xdr:nvPicPr>
      <xdr:blipFill>
        <a:blip xmlns:r="http://schemas.openxmlformats.org/officeDocument/2006/relationships" r:embed="rId1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0902" y="11601450"/>
          <a:ext cx="800212" cy="1810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28697</xdr:colOff>
      <xdr:row>7</xdr:row>
      <xdr:rowOff>181000</xdr:rowOff>
    </xdr:to>
    <xdr:pic>
      <xdr:nvPicPr>
        <xdr:cNvPr id="20" name="Picture 19" descr="D.2.156|xlsx|741720C230A043B481B34B901114AA42|5|2">
          <a:hlinkClick xmlns:r="http://schemas.openxmlformats.org/officeDocument/2006/relationships" r:id="rId20" tooltip="D.2.156"/>
        </xdr:cNvPr>
        <xdr:cNvPicPr>
          <a:picLocks/>
        </xdr:cNvPicPr>
      </xdr:nvPicPr>
      <xdr:blipFill>
        <a:blip xmlns:r="http://schemas.openxmlformats.org/officeDocument/2006/relationships" r:embed="rId2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52550"/>
          <a:ext cx="876422" cy="181000"/>
        </a:xfrm>
        <a:prstGeom prst="rect">
          <a:avLst/>
        </a:prstGeom>
        <a:solidFill>
          <a:scrgbClr r="0" g="0" b="0">
            <a:alpha val="0"/>
          </a:scrgbClr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78"/>
  <sheetViews>
    <sheetView topLeftCell="D23" zoomScaleNormal="100" workbookViewId="0">
      <selection activeCell="L40" sqref="L40"/>
    </sheetView>
  </sheetViews>
  <sheetFormatPr defaultRowHeight="12.75"/>
  <cols>
    <col min="1" max="1" width="10.140625" style="221" customWidth="1"/>
    <col min="2" max="2" width="16.7109375" style="221" customWidth="1"/>
    <col min="3" max="3" width="33.140625" style="221" customWidth="1"/>
    <col min="4" max="4" width="20.42578125" style="221" customWidth="1"/>
    <col min="5" max="5" width="15.5703125" style="221" customWidth="1"/>
    <col min="6" max="6" width="9.140625" style="221" customWidth="1"/>
    <col min="7" max="7" width="9.140625" style="221"/>
    <col min="8" max="8" width="18.7109375" style="221" bestFit="1" customWidth="1"/>
    <col min="9" max="9" width="32.85546875" style="221" customWidth="1"/>
    <col min="10" max="10" width="15.28515625" style="221" customWidth="1"/>
    <col min="11" max="11" width="18" style="221" bestFit="1" customWidth="1"/>
    <col min="12" max="12" width="15.7109375" style="221" bestFit="1" customWidth="1"/>
    <col min="13" max="14" width="10.7109375" style="221" hidden="1" customWidth="1"/>
    <col min="15" max="15" width="16.42578125" style="221" bestFit="1" customWidth="1"/>
    <col min="16" max="16" width="15.85546875" style="221" bestFit="1" customWidth="1"/>
    <col min="17" max="17" width="10.7109375" style="221" customWidth="1"/>
    <col min="18" max="18" width="18" style="221" customWidth="1"/>
    <col min="19" max="19" width="17" style="221" customWidth="1"/>
    <col min="20" max="20" width="14.85546875" style="221" bestFit="1" customWidth="1"/>
    <col min="21" max="21" width="7.28515625" style="221" bestFit="1" customWidth="1"/>
    <col min="22" max="256" width="9.140625" style="221"/>
    <col min="257" max="257" width="10.140625" style="221" customWidth="1"/>
    <col min="258" max="258" width="16.7109375" style="221" customWidth="1"/>
    <col min="259" max="259" width="33.140625" style="221" customWidth="1"/>
    <col min="260" max="260" width="20.42578125" style="221" customWidth="1"/>
    <col min="261" max="261" width="15.5703125" style="221" customWidth="1"/>
    <col min="262" max="262" width="9.140625" style="221" customWidth="1"/>
    <col min="263" max="263" width="9.140625" style="221"/>
    <col min="264" max="264" width="18.7109375" style="221" bestFit="1" customWidth="1"/>
    <col min="265" max="265" width="32.85546875" style="221" customWidth="1"/>
    <col min="266" max="266" width="15.28515625" style="221" customWidth="1"/>
    <col min="267" max="267" width="18" style="221" bestFit="1" customWidth="1"/>
    <col min="268" max="268" width="15.7109375" style="221" bestFit="1" customWidth="1"/>
    <col min="269" max="270" width="0" style="221" hidden="1" customWidth="1"/>
    <col min="271" max="271" width="16.42578125" style="221" bestFit="1" customWidth="1"/>
    <col min="272" max="272" width="15.85546875" style="221" bestFit="1" customWidth="1"/>
    <col min="273" max="273" width="10.7109375" style="221" customWidth="1"/>
    <col min="274" max="274" width="18" style="221" customWidth="1"/>
    <col min="275" max="275" width="17" style="221" customWidth="1"/>
    <col min="276" max="276" width="14.85546875" style="221" bestFit="1" customWidth="1"/>
    <col min="277" max="277" width="7.28515625" style="221" bestFit="1" customWidth="1"/>
    <col min="278" max="512" width="9.140625" style="221"/>
    <col min="513" max="513" width="10.140625" style="221" customWidth="1"/>
    <col min="514" max="514" width="16.7109375" style="221" customWidth="1"/>
    <col min="515" max="515" width="33.140625" style="221" customWidth="1"/>
    <col min="516" max="516" width="20.42578125" style="221" customWidth="1"/>
    <col min="517" max="517" width="15.5703125" style="221" customWidth="1"/>
    <col min="518" max="518" width="9.140625" style="221" customWidth="1"/>
    <col min="519" max="519" width="9.140625" style="221"/>
    <col min="520" max="520" width="18.7109375" style="221" bestFit="1" customWidth="1"/>
    <col min="521" max="521" width="32.85546875" style="221" customWidth="1"/>
    <col min="522" max="522" width="15.28515625" style="221" customWidth="1"/>
    <col min="523" max="523" width="18" style="221" bestFit="1" customWidth="1"/>
    <col min="524" max="524" width="15.7109375" style="221" bestFit="1" customWidth="1"/>
    <col min="525" max="526" width="0" style="221" hidden="1" customWidth="1"/>
    <col min="527" max="527" width="16.42578125" style="221" bestFit="1" customWidth="1"/>
    <col min="528" max="528" width="15.85546875" style="221" bestFit="1" customWidth="1"/>
    <col min="529" max="529" width="10.7109375" style="221" customWidth="1"/>
    <col min="530" max="530" width="18" style="221" customWidth="1"/>
    <col min="531" max="531" width="17" style="221" customWidth="1"/>
    <col min="532" max="532" width="14.85546875" style="221" bestFit="1" customWidth="1"/>
    <col min="533" max="533" width="7.28515625" style="221" bestFit="1" customWidth="1"/>
    <col min="534" max="768" width="9.140625" style="221"/>
    <col min="769" max="769" width="10.140625" style="221" customWidth="1"/>
    <col min="770" max="770" width="16.7109375" style="221" customWidth="1"/>
    <col min="771" max="771" width="33.140625" style="221" customWidth="1"/>
    <col min="772" max="772" width="20.42578125" style="221" customWidth="1"/>
    <col min="773" max="773" width="15.5703125" style="221" customWidth="1"/>
    <col min="774" max="774" width="9.140625" style="221" customWidth="1"/>
    <col min="775" max="775" width="9.140625" style="221"/>
    <col min="776" max="776" width="18.7109375" style="221" bestFit="1" customWidth="1"/>
    <col min="777" max="777" width="32.85546875" style="221" customWidth="1"/>
    <col min="778" max="778" width="15.28515625" style="221" customWidth="1"/>
    <col min="779" max="779" width="18" style="221" bestFit="1" customWidth="1"/>
    <col min="780" max="780" width="15.7109375" style="221" bestFit="1" customWidth="1"/>
    <col min="781" max="782" width="0" style="221" hidden="1" customWidth="1"/>
    <col min="783" max="783" width="16.42578125" style="221" bestFit="1" customWidth="1"/>
    <col min="784" max="784" width="15.85546875" style="221" bestFit="1" customWidth="1"/>
    <col min="785" max="785" width="10.7109375" style="221" customWidth="1"/>
    <col min="786" max="786" width="18" style="221" customWidth="1"/>
    <col min="787" max="787" width="17" style="221" customWidth="1"/>
    <col min="788" max="788" width="14.85546875" style="221" bestFit="1" customWidth="1"/>
    <col min="789" max="789" width="7.28515625" style="221" bestFit="1" customWidth="1"/>
    <col min="790" max="1024" width="9.140625" style="221"/>
    <col min="1025" max="1025" width="10.140625" style="221" customWidth="1"/>
    <col min="1026" max="1026" width="16.7109375" style="221" customWidth="1"/>
    <col min="1027" max="1027" width="33.140625" style="221" customWidth="1"/>
    <col min="1028" max="1028" width="20.42578125" style="221" customWidth="1"/>
    <col min="1029" max="1029" width="15.5703125" style="221" customWidth="1"/>
    <col min="1030" max="1030" width="9.140625" style="221" customWidth="1"/>
    <col min="1031" max="1031" width="9.140625" style="221"/>
    <col min="1032" max="1032" width="18.7109375" style="221" bestFit="1" customWidth="1"/>
    <col min="1033" max="1033" width="32.85546875" style="221" customWidth="1"/>
    <col min="1034" max="1034" width="15.28515625" style="221" customWidth="1"/>
    <col min="1035" max="1035" width="18" style="221" bestFit="1" customWidth="1"/>
    <col min="1036" max="1036" width="15.7109375" style="221" bestFit="1" customWidth="1"/>
    <col min="1037" max="1038" width="0" style="221" hidden="1" customWidth="1"/>
    <col min="1039" max="1039" width="16.42578125" style="221" bestFit="1" customWidth="1"/>
    <col min="1040" max="1040" width="15.85546875" style="221" bestFit="1" customWidth="1"/>
    <col min="1041" max="1041" width="10.7109375" style="221" customWidth="1"/>
    <col min="1042" max="1042" width="18" style="221" customWidth="1"/>
    <col min="1043" max="1043" width="17" style="221" customWidth="1"/>
    <col min="1044" max="1044" width="14.85546875" style="221" bestFit="1" customWidth="1"/>
    <col min="1045" max="1045" width="7.28515625" style="221" bestFit="1" customWidth="1"/>
    <col min="1046" max="1280" width="9.140625" style="221"/>
    <col min="1281" max="1281" width="10.140625" style="221" customWidth="1"/>
    <col min="1282" max="1282" width="16.7109375" style="221" customWidth="1"/>
    <col min="1283" max="1283" width="33.140625" style="221" customWidth="1"/>
    <col min="1284" max="1284" width="20.42578125" style="221" customWidth="1"/>
    <col min="1285" max="1285" width="15.5703125" style="221" customWidth="1"/>
    <col min="1286" max="1286" width="9.140625" style="221" customWidth="1"/>
    <col min="1287" max="1287" width="9.140625" style="221"/>
    <col min="1288" max="1288" width="18.7109375" style="221" bestFit="1" customWidth="1"/>
    <col min="1289" max="1289" width="32.85546875" style="221" customWidth="1"/>
    <col min="1290" max="1290" width="15.28515625" style="221" customWidth="1"/>
    <col min="1291" max="1291" width="18" style="221" bestFit="1" customWidth="1"/>
    <col min="1292" max="1292" width="15.7109375" style="221" bestFit="1" customWidth="1"/>
    <col min="1293" max="1294" width="0" style="221" hidden="1" customWidth="1"/>
    <col min="1295" max="1295" width="16.42578125" style="221" bestFit="1" customWidth="1"/>
    <col min="1296" max="1296" width="15.85546875" style="221" bestFit="1" customWidth="1"/>
    <col min="1297" max="1297" width="10.7109375" style="221" customWidth="1"/>
    <col min="1298" max="1298" width="18" style="221" customWidth="1"/>
    <col min="1299" max="1299" width="17" style="221" customWidth="1"/>
    <col min="1300" max="1300" width="14.85546875" style="221" bestFit="1" customWidth="1"/>
    <col min="1301" max="1301" width="7.28515625" style="221" bestFit="1" customWidth="1"/>
    <col min="1302" max="1536" width="9.140625" style="221"/>
    <col min="1537" max="1537" width="10.140625" style="221" customWidth="1"/>
    <col min="1538" max="1538" width="16.7109375" style="221" customWidth="1"/>
    <col min="1539" max="1539" width="33.140625" style="221" customWidth="1"/>
    <col min="1540" max="1540" width="20.42578125" style="221" customWidth="1"/>
    <col min="1541" max="1541" width="15.5703125" style="221" customWidth="1"/>
    <col min="1542" max="1542" width="9.140625" style="221" customWidth="1"/>
    <col min="1543" max="1543" width="9.140625" style="221"/>
    <col min="1544" max="1544" width="18.7109375" style="221" bestFit="1" customWidth="1"/>
    <col min="1545" max="1545" width="32.85546875" style="221" customWidth="1"/>
    <col min="1546" max="1546" width="15.28515625" style="221" customWidth="1"/>
    <col min="1547" max="1547" width="18" style="221" bestFit="1" customWidth="1"/>
    <col min="1548" max="1548" width="15.7109375" style="221" bestFit="1" customWidth="1"/>
    <col min="1549" max="1550" width="0" style="221" hidden="1" customWidth="1"/>
    <col min="1551" max="1551" width="16.42578125" style="221" bestFit="1" customWidth="1"/>
    <col min="1552" max="1552" width="15.85546875" style="221" bestFit="1" customWidth="1"/>
    <col min="1553" max="1553" width="10.7109375" style="221" customWidth="1"/>
    <col min="1554" max="1554" width="18" style="221" customWidth="1"/>
    <col min="1555" max="1555" width="17" style="221" customWidth="1"/>
    <col min="1556" max="1556" width="14.85546875" style="221" bestFit="1" customWidth="1"/>
    <col min="1557" max="1557" width="7.28515625" style="221" bestFit="1" customWidth="1"/>
    <col min="1558" max="1792" width="9.140625" style="221"/>
    <col min="1793" max="1793" width="10.140625" style="221" customWidth="1"/>
    <col min="1794" max="1794" width="16.7109375" style="221" customWidth="1"/>
    <col min="1795" max="1795" width="33.140625" style="221" customWidth="1"/>
    <col min="1796" max="1796" width="20.42578125" style="221" customWidth="1"/>
    <col min="1797" max="1797" width="15.5703125" style="221" customWidth="1"/>
    <col min="1798" max="1798" width="9.140625" style="221" customWidth="1"/>
    <col min="1799" max="1799" width="9.140625" style="221"/>
    <col min="1800" max="1800" width="18.7109375" style="221" bestFit="1" customWidth="1"/>
    <col min="1801" max="1801" width="32.85546875" style="221" customWidth="1"/>
    <col min="1802" max="1802" width="15.28515625" style="221" customWidth="1"/>
    <col min="1803" max="1803" width="18" style="221" bestFit="1" customWidth="1"/>
    <col min="1804" max="1804" width="15.7109375" style="221" bestFit="1" customWidth="1"/>
    <col min="1805" max="1806" width="0" style="221" hidden="1" customWidth="1"/>
    <col min="1807" max="1807" width="16.42578125" style="221" bestFit="1" customWidth="1"/>
    <col min="1808" max="1808" width="15.85546875" style="221" bestFit="1" customWidth="1"/>
    <col min="1809" max="1809" width="10.7109375" style="221" customWidth="1"/>
    <col min="1810" max="1810" width="18" style="221" customWidth="1"/>
    <col min="1811" max="1811" width="17" style="221" customWidth="1"/>
    <col min="1812" max="1812" width="14.85546875" style="221" bestFit="1" customWidth="1"/>
    <col min="1813" max="1813" width="7.28515625" style="221" bestFit="1" customWidth="1"/>
    <col min="1814" max="2048" width="9.140625" style="221"/>
    <col min="2049" max="2049" width="10.140625" style="221" customWidth="1"/>
    <col min="2050" max="2050" width="16.7109375" style="221" customWidth="1"/>
    <col min="2051" max="2051" width="33.140625" style="221" customWidth="1"/>
    <col min="2052" max="2052" width="20.42578125" style="221" customWidth="1"/>
    <col min="2053" max="2053" width="15.5703125" style="221" customWidth="1"/>
    <col min="2054" max="2054" width="9.140625" style="221" customWidth="1"/>
    <col min="2055" max="2055" width="9.140625" style="221"/>
    <col min="2056" max="2056" width="18.7109375" style="221" bestFit="1" customWidth="1"/>
    <col min="2057" max="2057" width="32.85546875" style="221" customWidth="1"/>
    <col min="2058" max="2058" width="15.28515625" style="221" customWidth="1"/>
    <col min="2059" max="2059" width="18" style="221" bestFit="1" customWidth="1"/>
    <col min="2060" max="2060" width="15.7109375" style="221" bestFit="1" customWidth="1"/>
    <col min="2061" max="2062" width="0" style="221" hidden="1" customWidth="1"/>
    <col min="2063" max="2063" width="16.42578125" style="221" bestFit="1" customWidth="1"/>
    <col min="2064" max="2064" width="15.85546875" style="221" bestFit="1" customWidth="1"/>
    <col min="2065" max="2065" width="10.7109375" style="221" customWidth="1"/>
    <col min="2066" max="2066" width="18" style="221" customWidth="1"/>
    <col min="2067" max="2067" width="17" style="221" customWidth="1"/>
    <col min="2068" max="2068" width="14.85546875" style="221" bestFit="1" customWidth="1"/>
    <col min="2069" max="2069" width="7.28515625" style="221" bestFit="1" customWidth="1"/>
    <col min="2070" max="2304" width="9.140625" style="221"/>
    <col min="2305" max="2305" width="10.140625" style="221" customWidth="1"/>
    <col min="2306" max="2306" width="16.7109375" style="221" customWidth="1"/>
    <col min="2307" max="2307" width="33.140625" style="221" customWidth="1"/>
    <col min="2308" max="2308" width="20.42578125" style="221" customWidth="1"/>
    <col min="2309" max="2309" width="15.5703125" style="221" customWidth="1"/>
    <col min="2310" max="2310" width="9.140625" style="221" customWidth="1"/>
    <col min="2311" max="2311" width="9.140625" style="221"/>
    <col min="2312" max="2312" width="18.7109375" style="221" bestFit="1" customWidth="1"/>
    <col min="2313" max="2313" width="32.85546875" style="221" customWidth="1"/>
    <col min="2314" max="2314" width="15.28515625" style="221" customWidth="1"/>
    <col min="2315" max="2315" width="18" style="221" bestFit="1" customWidth="1"/>
    <col min="2316" max="2316" width="15.7109375" style="221" bestFit="1" customWidth="1"/>
    <col min="2317" max="2318" width="0" style="221" hidden="1" customWidth="1"/>
    <col min="2319" max="2319" width="16.42578125" style="221" bestFit="1" customWidth="1"/>
    <col min="2320" max="2320" width="15.85546875" style="221" bestFit="1" customWidth="1"/>
    <col min="2321" max="2321" width="10.7109375" style="221" customWidth="1"/>
    <col min="2322" max="2322" width="18" style="221" customWidth="1"/>
    <col min="2323" max="2323" width="17" style="221" customWidth="1"/>
    <col min="2324" max="2324" width="14.85546875" style="221" bestFit="1" customWidth="1"/>
    <col min="2325" max="2325" width="7.28515625" style="221" bestFit="1" customWidth="1"/>
    <col min="2326" max="2560" width="9.140625" style="221"/>
    <col min="2561" max="2561" width="10.140625" style="221" customWidth="1"/>
    <col min="2562" max="2562" width="16.7109375" style="221" customWidth="1"/>
    <col min="2563" max="2563" width="33.140625" style="221" customWidth="1"/>
    <col min="2564" max="2564" width="20.42578125" style="221" customWidth="1"/>
    <col min="2565" max="2565" width="15.5703125" style="221" customWidth="1"/>
    <col min="2566" max="2566" width="9.140625" style="221" customWidth="1"/>
    <col min="2567" max="2567" width="9.140625" style="221"/>
    <col min="2568" max="2568" width="18.7109375" style="221" bestFit="1" customWidth="1"/>
    <col min="2569" max="2569" width="32.85546875" style="221" customWidth="1"/>
    <col min="2570" max="2570" width="15.28515625" style="221" customWidth="1"/>
    <col min="2571" max="2571" width="18" style="221" bestFit="1" customWidth="1"/>
    <col min="2572" max="2572" width="15.7109375" style="221" bestFit="1" customWidth="1"/>
    <col min="2573" max="2574" width="0" style="221" hidden="1" customWidth="1"/>
    <col min="2575" max="2575" width="16.42578125" style="221" bestFit="1" customWidth="1"/>
    <col min="2576" max="2576" width="15.85546875" style="221" bestFit="1" customWidth="1"/>
    <col min="2577" max="2577" width="10.7109375" style="221" customWidth="1"/>
    <col min="2578" max="2578" width="18" style="221" customWidth="1"/>
    <col min="2579" max="2579" width="17" style="221" customWidth="1"/>
    <col min="2580" max="2580" width="14.85546875" style="221" bestFit="1" customWidth="1"/>
    <col min="2581" max="2581" width="7.28515625" style="221" bestFit="1" customWidth="1"/>
    <col min="2582" max="2816" width="9.140625" style="221"/>
    <col min="2817" max="2817" width="10.140625" style="221" customWidth="1"/>
    <col min="2818" max="2818" width="16.7109375" style="221" customWidth="1"/>
    <col min="2819" max="2819" width="33.140625" style="221" customWidth="1"/>
    <col min="2820" max="2820" width="20.42578125" style="221" customWidth="1"/>
    <col min="2821" max="2821" width="15.5703125" style="221" customWidth="1"/>
    <col min="2822" max="2822" width="9.140625" style="221" customWidth="1"/>
    <col min="2823" max="2823" width="9.140625" style="221"/>
    <col min="2824" max="2824" width="18.7109375" style="221" bestFit="1" customWidth="1"/>
    <col min="2825" max="2825" width="32.85546875" style="221" customWidth="1"/>
    <col min="2826" max="2826" width="15.28515625" style="221" customWidth="1"/>
    <col min="2827" max="2827" width="18" style="221" bestFit="1" customWidth="1"/>
    <col min="2828" max="2828" width="15.7109375" style="221" bestFit="1" customWidth="1"/>
    <col min="2829" max="2830" width="0" style="221" hidden="1" customWidth="1"/>
    <col min="2831" max="2831" width="16.42578125" style="221" bestFit="1" customWidth="1"/>
    <col min="2832" max="2832" width="15.85546875" style="221" bestFit="1" customWidth="1"/>
    <col min="2833" max="2833" width="10.7109375" style="221" customWidth="1"/>
    <col min="2834" max="2834" width="18" style="221" customWidth="1"/>
    <col min="2835" max="2835" width="17" style="221" customWidth="1"/>
    <col min="2836" max="2836" width="14.85546875" style="221" bestFit="1" customWidth="1"/>
    <col min="2837" max="2837" width="7.28515625" style="221" bestFit="1" customWidth="1"/>
    <col min="2838" max="3072" width="9.140625" style="221"/>
    <col min="3073" max="3073" width="10.140625" style="221" customWidth="1"/>
    <col min="3074" max="3074" width="16.7109375" style="221" customWidth="1"/>
    <col min="3075" max="3075" width="33.140625" style="221" customWidth="1"/>
    <col min="3076" max="3076" width="20.42578125" style="221" customWidth="1"/>
    <col min="3077" max="3077" width="15.5703125" style="221" customWidth="1"/>
    <col min="3078" max="3078" width="9.140625" style="221" customWidth="1"/>
    <col min="3079" max="3079" width="9.140625" style="221"/>
    <col min="3080" max="3080" width="18.7109375" style="221" bestFit="1" customWidth="1"/>
    <col min="3081" max="3081" width="32.85546875" style="221" customWidth="1"/>
    <col min="3082" max="3082" width="15.28515625" style="221" customWidth="1"/>
    <col min="3083" max="3083" width="18" style="221" bestFit="1" customWidth="1"/>
    <col min="3084" max="3084" width="15.7109375" style="221" bestFit="1" customWidth="1"/>
    <col min="3085" max="3086" width="0" style="221" hidden="1" customWidth="1"/>
    <col min="3087" max="3087" width="16.42578125" style="221" bestFit="1" customWidth="1"/>
    <col min="3088" max="3088" width="15.85546875" style="221" bestFit="1" customWidth="1"/>
    <col min="3089" max="3089" width="10.7109375" style="221" customWidth="1"/>
    <col min="3090" max="3090" width="18" style="221" customWidth="1"/>
    <col min="3091" max="3091" width="17" style="221" customWidth="1"/>
    <col min="3092" max="3092" width="14.85546875" style="221" bestFit="1" customWidth="1"/>
    <col min="3093" max="3093" width="7.28515625" style="221" bestFit="1" customWidth="1"/>
    <col min="3094" max="3328" width="9.140625" style="221"/>
    <col min="3329" max="3329" width="10.140625" style="221" customWidth="1"/>
    <col min="3330" max="3330" width="16.7109375" style="221" customWidth="1"/>
    <col min="3331" max="3331" width="33.140625" style="221" customWidth="1"/>
    <col min="3332" max="3332" width="20.42578125" style="221" customWidth="1"/>
    <col min="3333" max="3333" width="15.5703125" style="221" customWidth="1"/>
    <col min="3334" max="3334" width="9.140625" style="221" customWidth="1"/>
    <col min="3335" max="3335" width="9.140625" style="221"/>
    <col min="3336" max="3336" width="18.7109375" style="221" bestFit="1" customWidth="1"/>
    <col min="3337" max="3337" width="32.85546875" style="221" customWidth="1"/>
    <col min="3338" max="3338" width="15.28515625" style="221" customWidth="1"/>
    <col min="3339" max="3339" width="18" style="221" bestFit="1" customWidth="1"/>
    <col min="3340" max="3340" width="15.7109375" style="221" bestFit="1" customWidth="1"/>
    <col min="3341" max="3342" width="0" style="221" hidden="1" customWidth="1"/>
    <col min="3343" max="3343" width="16.42578125" style="221" bestFit="1" customWidth="1"/>
    <col min="3344" max="3344" width="15.85546875" style="221" bestFit="1" customWidth="1"/>
    <col min="3345" max="3345" width="10.7109375" style="221" customWidth="1"/>
    <col min="3346" max="3346" width="18" style="221" customWidth="1"/>
    <col min="3347" max="3347" width="17" style="221" customWidth="1"/>
    <col min="3348" max="3348" width="14.85546875" style="221" bestFit="1" customWidth="1"/>
    <col min="3349" max="3349" width="7.28515625" style="221" bestFit="1" customWidth="1"/>
    <col min="3350" max="3584" width="9.140625" style="221"/>
    <col min="3585" max="3585" width="10.140625" style="221" customWidth="1"/>
    <col min="3586" max="3586" width="16.7109375" style="221" customWidth="1"/>
    <col min="3587" max="3587" width="33.140625" style="221" customWidth="1"/>
    <col min="3588" max="3588" width="20.42578125" style="221" customWidth="1"/>
    <col min="3589" max="3589" width="15.5703125" style="221" customWidth="1"/>
    <col min="3590" max="3590" width="9.140625" style="221" customWidth="1"/>
    <col min="3591" max="3591" width="9.140625" style="221"/>
    <col min="3592" max="3592" width="18.7109375" style="221" bestFit="1" customWidth="1"/>
    <col min="3593" max="3593" width="32.85546875" style="221" customWidth="1"/>
    <col min="3594" max="3594" width="15.28515625" style="221" customWidth="1"/>
    <col min="3595" max="3595" width="18" style="221" bestFit="1" customWidth="1"/>
    <col min="3596" max="3596" width="15.7109375" style="221" bestFit="1" customWidth="1"/>
    <col min="3597" max="3598" width="0" style="221" hidden="1" customWidth="1"/>
    <col min="3599" max="3599" width="16.42578125" style="221" bestFit="1" customWidth="1"/>
    <col min="3600" max="3600" width="15.85546875" style="221" bestFit="1" customWidth="1"/>
    <col min="3601" max="3601" width="10.7109375" style="221" customWidth="1"/>
    <col min="3602" max="3602" width="18" style="221" customWidth="1"/>
    <col min="3603" max="3603" width="17" style="221" customWidth="1"/>
    <col min="3604" max="3604" width="14.85546875" style="221" bestFit="1" customWidth="1"/>
    <col min="3605" max="3605" width="7.28515625" style="221" bestFit="1" customWidth="1"/>
    <col min="3606" max="3840" width="9.140625" style="221"/>
    <col min="3841" max="3841" width="10.140625" style="221" customWidth="1"/>
    <col min="3842" max="3842" width="16.7109375" style="221" customWidth="1"/>
    <col min="3843" max="3843" width="33.140625" style="221" customWidth="1"/>
    <col min="3844" max="3844" width="20.42578125" style="221" customWidth="1"/>
    <col min="3845" max="3845" width="15.5703125" style="221" customWidth="1"/>
    <col min="3846" max="3846" width="9.140625" style="221" customWidth="1"/>
    <col min="3847" max="3847" width="9.140625" style="221"/>
    <col min="3848" max="3848" width="18.7109375" style="221" bestFit="1" customWidth="1"/>
    <col min="3849" max="3849" width="32.85546875" style="221" customWidth="1"/>
    <col min="3850" max="3850" width="15.28515625" style="221" customWidth="1"/>
    <col min="3851" max="3851" width="18" style="221" bestFit="1" customWidth="1"/>
    <col min="3852" max="3852" width="15.7109375" style="221" bestFit="1" customWidth="1"/>
    <col min="3853" max="3854" width="0" style="221" hidden="1" customWidth="1"/>
    <col min="3855" max="3855" width="16.42578125" style="221" bestFit="1" customWidth="1"/>
    <col min="3856" max="3856" width="15.85546875" style="221" bestFit="1" customWidth="1"/>
    <col min="3857" max="3857" width="10.7109375" style="221" customWidth="1"/>
    <col min="3858" max="3858" width="18" style="221" customWidth="1"/>
    <col min="3859" max="3859" width="17" style="221" customWidth="1"/>
    <col min="3860" max="3860" width="14.85546875" style="221" bestFit="1" customWidth="1"/>
    <col min="3861" max="3861" width="7.28515625" style="221" bestFit="1" customWidth="1"/>
    <col min="3862" max="4096" width="9.140625" style="221"/>
    <col min="4097" max="4097" width="10.140625" style="221" customWidth="1"/>
    <col min="4098" max="4098" width="16.7109375" style="221" customWidth="1"/>
    <col min="4099" max="4099" width="33.140625" style="221" customWidth="1"/>
    <col min="4100" max="4100" width="20.42578125" style="221" customWidth="1"/>
    <col min="4101" max="4101" width="15.5703125" style="221" customWidth="1"/>
    <col min="4102" max="4102" width="9.140625" style="221" customWidth="1"/>
    <col min="4103" max="4103" width="9.140625" style="221"/>
    <col min="4104" max="4104" width="18.7109375" style="221" bestFit="1" customWidth="1"/>
    <col min="4105" max="4105" width="32.85546875" style="221" customWidth="1"/>
    <col min="4106" max="4106" width="15.28515625" style="221" customWidth="1"/>
    <col min="4107" max="4107" width="18" style="221" bestFit="1" customWidth="1"/>
    <col min="4108" max="4108" width="15.7109375" style="221" bestFit="1" customWidth="1"/>
    <col min="4109" max="4110" width="0" style="221" hidden="1" customWidth="1"/>
    <col min="4111" max="4111" width="16.42578125" style="221" bestFit="1" customWidth="1"/>
    <col min="4112" max="4112" width="15.85546875" style="221" bestFit="1" customWidth="1"/>
    <col min="4113" max="4113" width="10.7109375" style="221" customWidth="1"/>
    <col min="4114" max="4114" width="18" style="221" customWidth="1"/>
    <col min="4115" max="4115" width="17" style="221" customWidth="1"/>
    <col min="4116" max="4116" width="14.85546875" style="221" bestFit="1" customWidth="1"/>
    <col min="4117" max="4117" width="7.28515625" style="221" bestFit="1" customWidth="1"/>
    <col min="4118" max="4352" width="9.140625" style="221"/>
    <col min="4353" max="4353" width="10.140625" style="221" customWidth="1"/>
    <col min="4354" max="4354" width="16.7109375" style="221" customWidth="1"/>
    <col min="4355" max="4355" width="33.140625" style="221" customWidth="1"/>
    <col min="4356" max="4356" width="20.42578125" style="221" customWidth="1"/>
    <col min="4357" max="4357" width="15.5703125" style="221" customWidth="1"/>
    <col min="4358" max="4358" width="9.140625" style="221" customWidth="1"/>
    <col min="4359" max="4359" width="9.140625" style="221"/>
    <col min="4360" max="4360" width="18.7109375" style="221" bestFit="1" customWidth="1"/>
    <col min="4361" max="4361" width="32.85546875" style="221" customWidth="1"/>
    <col min="4362" max="4362" width="15.28515625" style="221" customWidth="1"/>
    <col min="4363" max="4363" width="18" style="221" bestFit="1" customWidth="1"/>
    <col min="4364" max="4364" width="15.7109375" style="221" bestFit="1" customWidth="1"/>
    <col min="4365" max="4366" width="0" style="221" hidden="1" customWidth="1"/>
    <col min="4367" max="4367" width="16.42578125" style="221" bestFit="1" customWidth="1"/>
    <col min="4368" max="4368" width="15.85546875" style="221" bestFit="1" customWidth="1"/>
    <col min="4369" max="4369" width="10.7109375" style="221" customWidth="1"/>
    <col min="4370" max="4370" width="18" style="221" customWidth="1"/>
    <col min="4371" max="4371" width="17" style="221" customWidth="1"/>
    <col min="4372" max="4372" width="14.85546875" style="221" bestFit="1" customWidth="1"/>
    <col min="4373" max="4373" width="7.28515625" style="221" bestFit="1" customWidth="1"/>
    <col min="4374" max="4608" width="9.140625" style="221"/>
    <col min="4609" max="4609" width="10.140625" style="221" customWidth="1"/>
    <col min="4610" max="4610" width="16.7109375" style="221" customWidth="1"/>
    <col min="4611" max="4611" width="33.140625" style="221" customWidth="1"/>
    <col min="4612" max="4612" width="20.42578125" style="221" customWidth="1"/>
    <col min="4613" max="4613" width="15.5703125" style="221" customWidth="1"/>
    <col min="4614" max="4614" width="9.140625" style="221" customWidth="1"/>
    <col min="4615" max="4615" width="9.140625" style="221"/>
    <col min="4616" max="4616" width="18.7109375" style="221" bestFit="1" customWidth="1"/>
    <col min="4617" max="4617" width="32.85546875" style="221" customWidth="1"/>
    <col min="4618" max="4618" width="15.28515625" style="221" customWidth="1"/>
    <col min="4619" max="4619" width="18" style="221" bestFit="1" customWidth="1"/>
    <col min="4620" max="4620" width="15.7109375" style="221" bestFit="1" customWidth="1"/>
    <col min="4621" max="4622" width="0" style="221" hidden="1" customWidth="1"/>
    <col min="4623" max="4623" width="16.42578125" style="221" bestFit="1" customWidth="1"/>
    <col min="4624" max="4624" width="15.85546875" style="221" bestFit="1" customWidth="1"/>
    <col min="4625" max="4625" width="10.7109375" style="221" customWidth="1"/>
    <col min="4626" max="4626" width="18" style="221" customWidth="1"/>
    <col min="4627" max="4627" width="17" style="221" customWidth="1"/>
    <col min="4628" max="4628" width="14.85546875" style="221" bestFit="1" customWidth="1"/>
    <col min="4629" max="4629" width="7.28515625" style="221" bestFit="1" customWidth="1"/>
    <col min="4630" max="4864" width="9.140625" style="221"/>
    <col min="4865" max="4865" width="10.140625" style="221" customWidth="1"/>
    <col min="4866" max="4866" width="16.7109375" style="221" customWidth="1"/>
    <col min="4867" max="4867" width="33.140625" style="221" customWidth="1"/>
    <col min="4868" max="4868" width="20.42578125" style="221" customWidth="1"/>
    <col min="4869" max="4869" width="15.5703125" style="221" customWidth="1"/>
    <col min="4870" max="4870" width="9.140625" style="221" customWidth="1"/>
    <col min="4871" max="4871" width="9.140625" style="221"/>
    <col min="4872" max="4872" width="18.7109375" style="221" bestFit="1" customWidth="1"/>
    <col min="4873" max="4873" width="32.85546875" style="221" customWidth="1"/>
    <col min="4874" max="4874" width="15.28515625" style="221" customWidth="1"/>
    <col min="4875" max="4875" width="18" style="221" bestFit="1" customWidth="1"/>
    <col min="4876" max="4876" width="15.7109375" style="221" bestFit="1" customWidth="1"/>
    <col min="4877" max="4878" width="0" style="221" hidden="1" customWidth="1"/>
    <col min="4879" max="4879" width="16.42578125" style="221" bestFit="1" customWidth="1"/>
    <col min="4880" max="4880" width="15.85546875" style="221" bestFit="1" customWidth="1"/>
    <col min="4881" max="4881" width="10.7109375" style="221" customWidth="1"/>
    <col min="4882" max="4882" width="18" style="221" customWidth="1"/>
    <col min="4883" max="4883" width="17" style="221" customWidth="1"/>
    <col min="4884" max="4884" width="14.85546875" style="221" bestFit="1" customWidth="1"/>
    <col min="4885" max="4885" width="7.28515625" style="221" bestFit="1" customWidth="1"/>
    <col min="4886" max="5120" width="9.140625" style="221"/>
    <col min="5121" max="5121" width="10.140625" style="221" customWidth="1"/>
    <col min="5122" max="5122" width="16.7109375" style="221" customWidth="1"/>
    <col min="5123" max="5123" width="33.140625" style="221" customWidth="1"/>
    <col min="5124" max="5124" width="20.42578125" style="221" customWidth="1"/>
    <col min="5125" max="5125" width="15.5703125" style="221" customWidth="1"/>
    <col min="5126" max="5126" width="9.140625" style="221" customWidth="1"/>
    <col min="5127" max="5127" width="9.140625" style="221"/>
    <col min="5128" max="5128" width="18.7109375" style="221" bestFit="1" customWidth="1"/>
    <col min="5129" max="5129" width="32.85546875" style="221" customWidth="1"/>
    <col min="5130" max="5130" width="15.28515625" style="221" customWidth="1"/>
    <col min="5131" max="5131" width="18" style="221" bestFit="1" customWidth="1"/>
    <col min="5132" max="5132" width="15.7109375" style="221" bestFit="1" customWidth="1"/>
    <col min="5133" max="5134" width="0" style="221" hidden="1" customWidth="1"/>
    <col min="5135" max="5135" width="16.42578125" style="221" bestFit="1" customWidth="1"/>
    <col min="5136" max="5136" width="15.85546875" style="221" bestFit="1" customWidth="1"/>
    <col min="5137" max="5137" width="10.7109375" style="221" customWidth="1"/>
    <col min="5138" max="5138" width="18" style="221" customWidth="1"/>
    <col min="5139" max="5139" width="17" style="221" customWidth="1"/>
    <col min="5140" max="5140" width="14.85546875" style="221" bestFit="1" customWidth="1"/>
    <col min="5141" max="5141" width="7.28515625" style="221" bestFit="1" customWidth="1"/>
    <col min="5142" max="5376" width="9.140625" style="221"/>
    <col min="5377" max="5377" width="10.140625" style="221" customWidth="1"/>
    <col min="5378" max="5378" width="16.7109375" style="221" customWidth="1"/>
    <col min="5379" max="5379" width="33.140625" style="221" customWidth="1"/>
    <col min="5380" max="5380" width="20.42578125" style="221" customWidth="1"/>
    <col min="5381" max="5381" width="15.5703125" style="221" customWidth="1"/>
    <col min="5382" max="5382" width="9.140625" style="221" customWidth="1"/>
    <col min="5383" max="5383" width="9.140625" style="221"/>
    <col min="5384" max="5384" width="18.7109375" style="221" bestFit="1" customWidth="1"/>
    <col min="5385" max="5385" width="32.85546875" style="221" customWidth="1"/>
    <col min="5386" max="5386" width="15.28515625" style="221" customWidth="1"/>
    <col min="5387" max="5387" width="18" style="221" bestFit="1" customWidth="1"/>
    <col min="5388" max="5388" width="15.7109375" style="221" bestFit="1" customWidth="1"/>
    <col min="5389" max="5390" width="0" style="221" hidden="1" customWidth="1"/>
    <col min="5391" max="5391" width="16.42578125" style="221" bestFit="1" customWidth="1"/>
    <col min="5392" max="5392" width="15.85546875" style="221" bestFit="1" customWidth="1"/>
    <col min="5393" max="5393" width="10.7109375" style="221" customWidth="1"/>
    <col min="5394" max="5394" width="18" style="221" customWidth="1"/>
    <col min="5395" max="5395" width="17" style="221" customWidth="1"/>
    <col min="5396" max="5396" width="14.85546875" style="221" bestFit="1" customWidth="1"/>
    <col min="5397" max="5397" width="7.28515625" style="221" bestFit="1" customWidth="1"/>
    <col min="5398" max="5632" width="9.140625" style="221"/>
    <col min="5633" max="5633" width="10.140625" style="221" customWidth="1"/>
    <col min="5634" max="5634" width="16.7109375" style="221" customWidth="1"/>
    <col min="5635" max="5635" width="33.140625" style="221" customWidth="1"/>
    <col min="5636" max="5636" width="20.42578125" style="221" customWidth="1"/>
    <col min="5637" max="5637" width="15.5703125" style="221" customWidth="1"/>
    <col min="5638" max="5638" width="9.140625" style="221" customWidth="1"/>
    <col min="5639" max="5639" width="9.140625" style="221"/>
    <col min="5640" max="5640" width="18.7109375" style="221" bestFit="1" customWidth="1"/>
    <col min="5641" max="5641" width="32.85546875" style="221" customWidth="1"/>
    <col min="5642" max="5642" width="15.28515625" style="221" customWidth="1"/>
    <col min="5643" max="5643" width="18" style="221" bestFit="1" customWidth="1"/>
    <col min="5644" max="5644" width="15.7109375" style="221" bestFit="1" customWidth="1"/>
    <col min="5645" max="5646" width="0" style="221" hidden="1" customWidth="1"/>
    <col min="5647" max="5647" width="16.42578125" style="221" bestFit="1" customWidth="1"/>
    <col min="5648" max="5648" width="15.85546875" style="221" bestFit="1" customWidth="1"/>
    <col min="5649" max="5649" width="10.7109375" style="221" customWidth="1"/>
    <col min="5650" max="5650" width="18" style="221" customWidth="1"/>
    <col min="5651" max="5651" width="17" style="221" customWidth="1"/>
    <col min="5652" max="5652" width="14.85546875" style="221" bestFit="1" customWidth="1"/>
    <col min="5653" max="5653" width="7.28515625" style="221" bestFit="1" customWidth="1"/>
    <col min="5654" max="5888" width="9.140625" style="221"/>
    <col min="5889" max="5889" width="10.140625" style="221" customWidth="1"/>
    <col min="5890" max="5890" width="16.7109375" style="221" customWidth="1"/>
    <col min="5891" max="5891" width="33.140625" style="221" customWidth="1"/>
    <col min="5892" max="5892" width="20.42578125" style="221" customWidth="1"/>
    <col min="5893" max="5893" width="15.5703125" style="221" customWidth="1"/>
    <col min="5894" max="5894" width="9.140625" style="221" customWidth="1"/>
    <col min="5895" max="5895" width="9.140625" style="221"/>
    <col min="5896" max="5896" width="18.7109375" style="221" bestFit="1" customWidth="1"/>
    <col min="5897" max="5897" width="32.85546875" style="221" customWidth="1"/>
    <col min="5898" max="5898" width="15.28515625" style="221" customWidth="1"/>
    <col min="5899" max="5899" width="18" style="221" bestFit="1" customWidth="1"/>
    <col min="5900" max="5900" width="15.7109375" style="221" bestFit="1" customWidth="1"/>
    <col min="5901" max="5902" width="0" style="221" hidden="1" customWidth="1"/>
    <col min="5903" max="5903" width="16.42578125" style="221" bestFit="1" customWidth="1"/>
    <col min="5904" max="5904" width="15.85546875" style="221" bestFit="1" customWidth="1"/>
    <col min="5905" max="5905" width="10.7109375" style="221" customWidth="1"/>
    <col min="5906" max="5906" width="18" style="221" customWidth="1"/>
    <col min="5907" max="5907" width="17" style="221" customWidth="1"/>
    <col min="5908" max="5908" width="14.85546875" style="221" bestFit="1" customWidth="1"/>
    <col min="5909" max="5909" width="7.28515625" style="221" bestFit="1" customWidth="1"/>
    <col min="5910" max="6144" width="9.140625" style="221"/>
    <col min="6145" max="6145" width="10.140625" style="221" customWidth="1"/>
    <col min="6146" max="6146" width="16.7109375" style="221" customWidth="1"/>
    <col min="6147" max="6147" width="33.140625" style="221" customWidth="1"/>
    <col min="6148" max="6148" width="20.42578125" style="221" customWidth="1"/>
    <col min="6149" max="6149" width="15.5703125" style="221" customWidth="1"/>
    <col min="6150" max="6150" width="9.140625" style="221" customWidth="1"/>
    <col min="6151" max="6151" width="9.140625" style="221"/>
    <col min="6152" max="6152" width="18.7109375" style="221" bestFit="1" customWidth="1"/>
    <col min="6153" max="6153" width="32.85546875" style="221" customWidth="1"/>
    <col min="6154" max="6154" width="15.28515625" style="221" customWidth="1"/>
    <col min="6155" max="6155" width="18" style="221" bestFit="1" customWidth="1"/>
    <col min="6156" max="6156" width="15.7109375" style="221" bestFit="1" customWidth="1"/>
    <col min="6157" max="6158" width="0" style="221" hidden="1" customWidth="1"/>
    <col min="6159" max="6159" width="16.42578125" style="221" bestFit="1" customWidth="1"/>
    <col min="6160" max="6160" width="15.85546875" style="221" bestFit="1" customWidth="1"/>
    <col min="6161" max="6161" width="10.7109375" style="221" customWidth="1"/>
    <col min="6162" max="6162" width="18" style="221" customWidth="1"/>
    <col min="6163" max="6163" width="17" style="221" customWidth="1"/>
    <col min="6164" max="6164" width="14.85546875" style="221" bestFit="1" customWidth="1"/>
    <col min="6165" max="6165" width="7.28515625" style="221" bestFit="1" customWidth="1"/>
    <col min="6166" max="6400" width="9.140625" style="221"/>
    <col min="6401" max="6401" width="10.140625" style="221" customWidth="1"/>
    <col min="6402" max="6402" width="16.7109375" style="221" customWidth="1"/>
    <col min="6403" max="6403" width="33.140625" style="221" customWidth="1"/>
    <col min="6404" max="6404" width="20.42578125" style="221" customWidth="1"/>
    <col min="6405" max="6405" width="15.5703125" style="221" customWidth="1"/>
    <col min="6406" max="6406" width="9.140625" style="221" customWidth="1"/>
    <col min="6407" max="6407" width="9.140625" style="221"/>
    <col min="6408" max="6408" width="18.7109375" style="221" bestFit="1" customWidth="1"/>
    <col min="6409" max="6409" width="32.85546875" style="221" customWidth="1"/>
    <col min="6410" max="6410" width="15.28515625" style="221" customWidth="1"/>
    <col min="6411" max="6411" width="18" style="221" bestFit="1" customWidth="1"/>
    <col min="6412" max="6412" width="15.7109375" style="221" bestFit="1" customWidth="1"/>
    <col min="6413" max="6414" width="0" style="221" hidden="1" customWidth="1"/>
    <col min="6415" max="6415" width="16.42578125" style="221" bestFit="1" customWidth="1"/>
    <col min="6416" max="6416" width="15.85546875" style="221" bestFit="1" customWidth="1"/>
    <col min="6417" max="6417" width="10.7109375" style="221" customWidth="1"/>
    <col min="6418" max="6418" width="18" style="221" customWidth="1"/>
    <col min="6419" max="6419" width="17" style="221" customWidth="1"/>
    <col min="6420" max="6420" width="14.85546875" style="221" bestFit="1" customWidth="1"/>
    <col min="6421" max="6421" width="7.28515625" style="221" bestFit="1" customWidth="1"/>
    <col min="6422" max="6656" width="9.140625" style="221"/>
    <col min="6657" max="6657" width="10.140625" style="221" customWidth="1"/>
    <col min="6658" max="6658" width="16.7109375" style="221" customWidth="1"/>
    <col min="6659" max="6659" width="33.140625" style="221" customWidth="1"/>
    <col min="6660" max="6660" width="20.42578125" style="221" customWidth="1"/>
    <col min="6661" max="6661" width="15.5703125" style="221" customWidth="1"/>
    <col min="6662" max="6662" width="9.140625" style="221" customWidth="1"/>
    <col min="6663" max="6663" width="9.140625" style="221"/>
    <col min="6664" max="6664" width="18.7109375" style="221" bestFit="1" customWidth="1"/>
    <col min="6665" max="6665" width="32.85546875" style="221" customWidth="1"/>
    <col min="6666" max="6666" width="15.28515625" style="221" customWidth="1"/>
    <col min="6667" max="6667" width="18" style="221" bestFit="1" customWidth="1"/>
    <col min="6668" max="6668" width="15.7109375" style="221" bestFit="1" customWidth="1"/>
    <col min="6669" max="6670" width="0" style="221" hidden="1" customWidth="1"/>
    <col min="6671" max="6671" width="16.42578125" style="221" bestFit="1" customWidth="1"/>
    <col min="6672" max="6672" width="15.85546875" style="221" bestFit="1" customWidth="1"/>
    <col min="6673" max="6673" width="10.7109375" style="221" customWidth="1"/>
    <col min="6674" max="6674" width="18" style="221" customWidth="1"/>
    <col min="6675" max="6675" width="17" style="221" customWidth="1"/>
    <col min="6676" max="6676" width="14.85546875" style="221" bestFit="1" customWidth="1"/>
    <col min="6677" max="6677" width="7.28515625" style="221" bestFit="1" customWidth="1"/>
    <col min="6678" max="6912" width="9.140625" style="221"/>
    <col min="6913" max="6913" width="10.140625" style="221" customWidth="1"/>
    <col min="6914" max="6914" width="16.7109375" style="221" customWidth="1"/>
    <col min="6915" max="6915" width="33.140625" style="221" customWidth="1"/>
    <col min="6916" max="6916" width="20.42578125" style="221" customWidth="1"/>
    <col min="6917" max="6917" width="15.5703125" style="221" customWidth="1"/>
    <col min="6918" max="6918" width="9.140625" style="221" customWidth="1"/>
    <col min="6919" max="6919" width="9.140625" style="221"/>
    <col min="6920" max="6920" width="18.7109375" style="221" bestFit="1" customWidth="1"/>
    <col min="6921" max="6921" width="32.85546875" style="221" customWidth="1"/>
    <col min="6922" max="6922" width="15.28515625" style="221" customWidth="1"/>
    <col min="6923" max="6923" width="18" style="221" bestFit="1" customWidth="1"/>
    <col min="6924" max="6924" width="15.7109375" style="221" bestFit="1" customWidth="1"/>
    <col min="6925" max="6926" width="0" style="221" hidden="1" customWidth="1"/>
    <col min="6927" max="6927" width="16.42578125" style="221" bestFit="1" customWidth="1"/>
    <col min="6928" max="6928" width="15.85546875" style="221" bestFit="1" customWidth="1"/>
    <col min="6929" max="6929" width="10.7109375" style="221" customWidth="1"/>
    <col min="6930" max="6930" width="18" style="221" customWidth="1"/>
    <col min="6931" max="6931" width="17" style="221" customWidth="1"/>
    <col min="6932" max="6932" width="14.85546875" style="221" bestFit="1" customWidth="1"/>
    <col min="6933" max="6933" width="7.28515625" style="221" bestFit="1" customWidth="1"/>
    <col min="6934" max="7168" width="9.140625" style="221"/>
    <col min="7169" max="7169" width="10.140625" style="221" customWidth="1"/>
    <col min="7170" max="7170" width="16.7109375" style="221" customWidth="1"/>
    <col min="7171" max="7171" width="33.140625" style="221" customWidth="1"/>
    <col min="7172" max="7172" width="20.42578125" style="221" customWidth="1"/>
    <col min="7173" max="7173" width="15.5703125" style="221" customWidth="1"/>
    <col min="7174" max="7174" width="9.140625" style="221" customWidth="1"/>
    <col min="7175" max="7175" width="9.140625" style="221"/>
    <col min="7176" max="7176" width="18.7109375" style="221" bestFit="1" customWidth="1"/>
    <col min="7177" max="7177" width="32.85546875" style="221" customWidth="1"/>
    <col min="7178" max="7178" width="15.28515625" style="221" customWidth="1"/>
    <col min="7179" max="7179" width="18" style="221" bestFit="1" customWidth="1"/>
    <col min="7180" max="7180" width="15.7109375" style="221" bestFit="1" customWidth="1"/>
    <col min="7181" max="7182" width="0" style="221" hidden="1" customWidth="1"/>
    <col min="7183" max="7183" width="16.42578125" style="221" bestFit="1" customWidth="1"/>
    <col min="7184" max="7184" width="15.85546875" style="221" bestFit="1" customWidth="1"/>
    <col min="7185" max="7185" width="10.7109375" style="221" customWidth="1"/>
    <col min="7186" max="7186" width="18" style="221" customWidth="1"/>
    <col min="7187" max="7187" width="17" style="221" customWidth="1"/>
    <col min="7188" max="7188" width="14.85546875" style="221" bestFit="1" customWidth="1"/>
    <col min="7189" max="7189" width="7.28515625" style="221" bestFit="1" customWidth="1"/>
    <col min="7190" max="7424" width="9.140625" style="221"/>
    <col min="7425" max="7425" width="10.140625" style="221" customWidth="1"/>
    <col min="7426" max="7426" width="16.7109375" style="221" customWidth="1"/>
    <col min="7427" max="7427" width="33.140625" style="221" customWidth="1"/>
    <col min="7428" max="7428" width="20.42578125" style="221" customWidth="1"/>
    <col min="7429" max="7429" width="15.5703125" style="221" customWidth="1"/>
    <col min="7430" max="7430" width="9.140625" style="221" customWidth="1"/>
    <col min="7431" max="7431" width="9.140625" style="221"/>
    <col min="7432" max="7432" width="18.7109375" style="221" bestFit="1" customWidth="1"/>
    <col min="7433" max="7433" width="32.85546875" style="221" customWidth="1"/>
    <col min="7434" max="7434" width="15.28515625" style="221" customWidth="1"/>
    <col min="7435" max="7435" width="18" style="221" bestFit="1" customWidth="1"/>
    <col min="7436" max="7436" width="15.7109375" style="221" bestFit="1" customWidth="1"/>
    <col min="7437" max="7438" width="0" style="221" hidden="1" customWidth="1"/>
    <col min="7439" max="7439" width="16.42578125" style="221" bestFit="1" customWidth="1"/>
    <col min="7440" max="7440" width="15.85546875" style="221" bestFit="1" customWidth="1"/>
    <col min="7441" max="7441" width="10.7109375" style="221" customWidth="1"/>
    <col min="7442" max="7442" width="18" style="221" customWidth="1"/>
    <col min="7443" max="7443" width="17" style="221" customWidth="1"/>
    <col min="7444" max="7444" width="14.85546875" style="221" bestFit="1" customWidth="1"/>
    <col min="7445" max="7445" width="7.28515625" style="221" bestFit="1" customWidth="1"/>
    <col min="7446" max="7680" width="9.140625" style="221"/>
    <col min="7681" max="7681" width="10.140625" style="221" customWidth="1"/>
    <col min="7682" max="7682" width="16.7109375" style="221" customWidth="1"/>
    <col min="7683" max="7683" width="33.140625" style="221" customWidth="1"/>
    <col min="7684" max="7684" width="20.42578125" style="221" customWidth="1"/>
    <col min="7685" max="7685" width="15.5703125" style="221" customWidth="1"/>
    <col min="7686" max="7686" width="9.140625" style="221" customWidth="1"/>
    <col min="7687" max="7687" width="9.140625" style="221"/>
    <col min="7688" max="7688" width="18.7109375" style="221" bestFit="1" customWidth="1"/>
    <col min="7689" max="7689" width="32.85546875" style="221" customWidth="1"/>
    <col min="7690" max="7690" width="15.28515625" style="221" customWidth="1"/>
    <col min="7691" max="7691" width="18" style="221" bestFit="1" customWidth="1"/>
    <col min="7692" max="7692" width="15.7109375" style="221" bestFit="1" customWidth="1"/>
    <col min="7693" max="7694" width="0" style="221" hidden="1" customWidth="1"/>
    <col min="7695" max="7695" width="16.42578125" style="221" bestFit="1" customWidth="1"/>
    <col min="7696" max="7696" width="15.85546875" style="221" bestFit="1" customWidth="1"/>
    <col min="7697" max="7697" width="10.7109375" style="221" customWidth="1"/>
    <col min="7698" max="7698" width="18" style="221" customWidth="1"/>
    <col min="7699" max="7699" width="17" style="221" customWidth="1"/>
    <col min="7700" max="7700" width="14.85546875" style="221" bestFit="1" customWidth="1"/>
    <col min="7701" max="7701" width="7.28515625" style="221" bestFit="1" customWidth="1"/>
    <col min="7702" max="7936" width="9.140625" style="221"/>
    <col min="7937" max="7937" width="10.140625" style="221" customWidth="1"/>
    <col min="7938" max="7938" width="16.7109375" style="221" customWidth="1"/>
    <col min="7939" max="7939" width="33.140625" style="221" customWidth="1"/>
    <col min="7940" max="7940" width="20.42578125" style="221" customWidth="1"/>
    <col min="7941" max="7941" width="15.5703125" style="221" customWidth="1"/>
    <col min="7942" max="7942" width="9.140625" style="221" customWidth="1"/>
    <col min="7943" max="7943" width="9.140625" style="221"/>
    <col min="7944" max="7944" width="18.7109375" style="221" bestFit="1" customWidth="1"/>
    <col min="7945" max="7945" width="32.85546875" style="221" customWidth="1"/>
    <col min="7946" max="7946" width="15.28515625" style="221" customWidth="1"/>
    <col min="7947" max="7947" width="18" style="221" bestFit="1" customWidth="1"/>
    <col min="7948" max="7948" width="15.7109375" style="221" bestFit="1" customWidth="1"/>
    <col min="7949" max="7950" width="0" style="221" hidden="1" customWidth="1"/>
    <col min="7951" max="7951" width="16.42578125" style="221" bestFit="1" customWidth="1"/>
    <col min="7952" max="7952" width="15.85546875" style="221" bestFit="1" customWidth="1"/>
    <col min="7953" max="7953" width="10.7109375" style="221" customWidth="1"/>
    <col min="7954" max="7954" width="18" style="221" customWidth="1"/>
    <col min="7955" max="7955" width="17" style="221" customWidth="1"/>
    <col min="7956" max="7956" width="14.85546875" style="221" bestFit="1" customWidth="1"/>
    <col min="7957" max="7957" width="7.28515625" style="221" bestFit="1" customWidth="1"/>
    <col min="7958" max="8192" width="9.140625" style="221"/>
    <col min="8193" max="8193" width="10.140625" style="221" customWidth="1"/>
    <col min="8194" max="8194" width="16.7109375" style="221" customWidth="1"/>
    <col min="8195" max="8195" width="33.140625" style="221" customWidth="1"/>
    <col min="8196" max="8196" width="20.42578125" style="221" customWidth="1"/>
    <col min="8197" max="8197" width="15.5703125" style="221" customWidth="1"/>
    <col min="8198" max="8198" width="9.140625" style="221" customWidth="1"/>
    <col min="8199" max="8199" width="9.140625" style="221"/>
    <col min="8200" max="8200" width="18.7109375" style="221" bestFit="1" customWidth="1"/>
    <col min="8201" max="8201" width="32.85546875" style="221" customWidth="1"/>
    <col min="8202" max="8202" width="15.28515625" style="221" customWidth="1"/>
    <col min="8203" max="8203" width="18" style="221" bestFit="1" customWidth="1"/>
    <col min="8204" max="8204" width="15.7109375" style="221" bestFit="1" customWidth="1"/>
    <col min="8205" max="8206" width="0" style="221" hidden="1" customWidth="1"/>
    <col min="8207" max="8207" width="16.42578125" style="221" bestFit="1" customWidth="1"/>
    <col min="8208" max="8208" width="15.85546875" style="221" bestFit="1" customWidth="1"/>
    <col min="8209" max="8209" width="10.7109375" style="221" customWidth="1"/>
    <col min="8210" max="8210" width="18" style="221" customWidth="1"/>
    <col min="8211" max="8211" width="17" style="221" customWidth="1"/>
    <col min="8212" max="8212" width="14.85546875" style="221" bestFit="1" customWidth="1"/>
    <col min="8213" max="8213" width="7.28515625" style="221" bestFit="1" customWidth="1"/>
    <col min="8214" max="8448" width="9.140625" style="221"/>
    <col min="8449" max="8449" width="10.140625" style="221" customWidth="1"/>
    <col min="8450" max="8450" width="16.7109375" style="221" customWidth="1"/>
    <col min="8451" max="8451" width="33.140625" style="221" customWidth="1"/>
    <col min="8452" max="8452" width="20.42578125" style="221" customWidth="1"/>
    <col min="8453" max="8453" width="15.5703125" style="221" customWidth="1"/>
    <col min="8454" max="8454" width="9.140625" style="221" customWidth="1"/>
    <col min="8455" max="8455" width="9.140625" style="221"/>
    <col min="8456" max="8456" width="18.7109375" style="221" bestFit="1" customWidth="1"/>
    <col min="8457" max="8457" width="32.85546875" style="221" customWidth="1"/>
    <col min="8458" max="8458" width="15.28515625" style="221" customWidth="1"/>
    <col min="8459" max="8459" width="18" style="221" bestFit="1" customWidth="1"/>
    <col min="8460" max="8460" width="15.7109375" style="221" bestFit="1" customWidth="1"/>
    <col min="8461" max="8462" width="0" style="221" hidden="1" customWidth="1"/>
    <col min="8463" max="8463" width="16.42578125" style="221" bestFit="1" customWidth="1"/>
    <col min="8464" max="8464" width="15.85546875" style="221" bestFit="1" customWidth="1"/>
    <col min="8465" max="8465" width="10.7109375" style="221" customWidth="1"/>
    <col min="8466" max="8466" width="18" style="221" customWidth="1"/>
    <col min="8467" max="8467" width="17" style="221" customWidth="1"/>
    <col min="8468" max="8468" width="14.85546875" style="221" bestFit="1" customWidth="1"/>
    <col min="8469" max="8469" width="7.28515625" style="221" bestFit="1" customWidth="1"/>
    <col min="8470" max="8704" width="9.140625" style="221"/>
    <col min="8705" max="8705" width="10.140625" style="221" customWidth="1"/>
    <col min="8706" max="8706" width="16.7109375" style="221" customWidth="1"/>
    <col min="8707" max="8707" width="33.140625" style="221" customWidth="1"/>
    <col min="8708" max="8708" width="20.42578125" style="221" customWidth="1"/>
    <col min="8709" max="8709" width="15.5703125" style="221" customWidth="1"/>
    <col min="8710" max="8710" width="9.140625" style="221" customWidth="1"/>
    <col min="8711" max="8711" width="9.140625" style="221"/>
    <col min="8712" max="8712" width="18.7109375" style="221" bestFit="1" customWidth="1"/>
    <col min="8713" max="8713" width="32.85546875" style="221" customWidth="1"/>
    <col min="8714" max="8714" width="15.28515625" style="221" customWidth="1"/>
    <col min="8715" max="8715" width="18" style="221" bestFit="1" customWidth="1"/>
    <col min="8716" max="8716" width="15.7109375" style="221" bestFit="1" customWidth="1"/>
    <col min="8717" max="8718" width="0" style="221" hidden="1" customWidth="1"/>
    <col min="8719" max="8719" width="16.42578125" style="221" bestFit="1" customWidth="1"/>
    <col min="8720" max="8720" width="15.85546875" style="221" bestFit="1" customWidth="1"/>
    <col min="8721" max="8721" width="10.7109375" style="221" customWidth="1"/>
    <col min="8722" max="8722" width="18" style="221" customWidth="1"/>
    <col min="8723" max="8723" width="17" style="221" customWidth="1"/>
    <col min="8724" max="8724" width="14.85546875" style="221" bestFit="1" customWidth="1"/>
    <col min="8725" max="8725" width="7.28515625" style="221" bestFit="1" customWidth="1"/>
    <col min="8726" max="8960" width="9.140625" style="221"/>
    <col min="8961" max="8961" width="10.140625" style="221" customWidth="1"/>
    <col min="8962" max="8962" width="16.7109375" style="221" customWidth="1"/>
    <col min="8963" max="8963" width="33.140625" style="221" customWidth="1"/>
    <col min="8964" max="8964" width="20.42578125" style="221" customWidth="1"/>
    <col min="8965" max="8965" width="15.5703125" style="221" customWidth="1"/>
    <col min="8966" max="8966" width="9.140625" style="221" customWidth="1"/>
    <col min="8967" max="8967" width="9.140625" style="221"/>
    <col min="8968" max="8968" width="18.7109375" style="221" bestFit="1" customWidth="1"/>
    <col min="8969" max="8969" width="32.85546875" style="221" customWidth="1"/>
    <col min="8970" max="8970" width="15.28515625" style="221" customWidth="1"/>
    <col min="8971" max="8971" width="18" style="221" bestFit="1" customWidth="1"/>
    <col min="8972" max="8972" width="15.7109375" style="221" bestFit="1" customWidth="1"/>
    <col min="8973" max="8974" width="0" style="221" hidden="1" customWidth="1"/>
    <col min="8975" max="8975" width="16.42578125" style="221" bestFit="1" customWidth="1"/>
    <col min="8976" max="8976" width="15.85546875" style="221" bestFit="1" customWidth="1"/>
    <col min="8977" max="8977" width="10.7109375" style="221" customWidth="1"/>
    <col min="8978" max="8978" width="18" style="221" customWidth="1"/>
    <col min="8979" max="8979" width="17" style="221" customWidth="1"/>
    <col min="8980" max="8980" width="14.85546875" style="221" bestFit="1" customWidth="1"/>
    <col min="8981" max="8981" width="7.28515625" style="221" bestFit="1" customWidth="1"/>
    <col min="8982" max="9216" width="9.140625" style="221"/>
    <col min="9217" max="9217" width="10.140625" style="221" customWidth="1"/>
    <col min="9218" max="9218" width="16.7109375" style="221" customWidth="1"/>
    <col min="9219" max="9219" width="33.140625" style="221" customWidth="1"/>
    <col min="9220" max="9220" width="20.42578125" style="221" customWidth="1"/>
    <col min="9221" max="9221" width="15.5703125" style="221" customWidth="1"/>
    <col min="9222" max="9222" width="9.140625" style="221" customWidth="1"/>
    <col min="9223" max="9223" width="9.140625" style="221"/>
    <col min="9224" max="9224" width="18.7109375" style="221" bestFit="1" customWidth="1"/>
    <col min="9225" max="9225" width="32.85546875" style="221" customWidth="1"/>
    <col min="9226" max="9226" width="15.28515625" style="221" customWidth="1"/>
    <col min="9227" max="9227" width="18" style="221" bestFit="1" customWidth="1"/>
    <col min="9228" max="9228" width="15.7109375" style="221" bestFit="1" customWidth="1"/>
    <col min="9229" max="9230" width="0" style="221" hidden="1" customWidth="1"/>
    <col min="9231" max="9231" width="16.42578125" style="221" bestFit="1" customWidth="1"/>
    <col min="9232" max="9232" width="15.85546875" style="221" bestFit="1" customWidth="1"/>
    <col min="9233" max="9233" width="10.7109375" style="221" customWidth="1"/>
    <col min="9234" max="9234" width="18" style="221" customWidth="1"/>
    <col min="9235" max="9235" width="17" style="221" customWidth="1"/>
    <col min="9236" max="9236" width="14.85546875" style="221" bestFit="1" customWidth="1"/>
    <col min="9237" max="9237" width="7.28515625" style="221" bestFit="1" customWidth="1"/>
    <col min="9238" max="9472" width="9.140625" style="221"/>
    <col min="9473" max="9473" width="10.140625" style="221" customWidth="1"/>
    <col min="9474" max="9474" width="16.7109375" style="221" customWidth="1"/>
    <col min="9475" max="9475" width="33.140625" style="221" customWidth="1"/>
    <col min="9476" max="9476" width="20.42578125" style="221" customWidth="1"/>
    <col min="9477" max="9477" width="15.5703125" style="221" customWidth="1"/>
    <col min="9478" max="9478" width="9.140625" style="221" customWidth="1"/>
    <col min="9479" max="9479" width="9.140625" style="221"/>
    <col min="9480" max="9480" width="18.7109375" style="221" bestFit="1" customWidth="1"/>
    <col min="9481" max="9481" width="32.85546875" style="221" customWidth="1"/>
    <col min="9482" max="9482" width="15.28515625" style="221" customWidth="1"/>
    <col min="9483" max="9483" width="18" style="221" bestFit="1" customWidth="1"/>
    <col min="9484" max="9484" width="15.7109375" style="221" bestFit="1" customWidth="1"/>
    <col min="9485" max="9486" width="0" style="221" hidden="1" customWidth="1"/>
    <col min="9487" max="9487" width="16.42578125" style="221" bestFit="1" customWidth="1"/>
    <col min="9488" max="9488" width="15.85546875" style="221" bestFit="1" customWidth="1"/>
    <col min="9489" max="9489" width="10.7109375" style="221" customWidth="1"/>
    <col min="9490" max="9490" width="18" style="221" customWidth="1"/>
    <col min="9491" max="9491" width="17" style="221" customWidth="1"/>
    <col min="9492" max="9492" width="14.85546875" style="221" bestFit="1" customWidth="1"/>
    <col min="9493" max="9493" width="7.28515625" style="221" bestFit="1" customWidth="1"/>
    <col min="9494" max="9728" width="9.140625" style="221"/>
    <col min="9729" max="9729" width="10.140625" style="221" customWidth="1"/>
    <col min="9730" max="9730" width="16.7109375" style="221" customWidth="1"/>
    <col min="9731" max="9731" width="33.140625" style="221" customWidth="1"/>
    <col min="9732" max="9732" width="20.42578125" style="221" customWidth="1"/>
    <col min="9733" max="9733" width="15.5703125" style="221" customWidth="1"/>
    <col min="9734" max="9734" width="9.140625" style="221" customWidth="1"/>
    <col min="9735" max="9735" width="9.140625" style="221"/>
    <col min="9736" max="9736" width="18.7109375" style="221" bestFit="1" customWidth="1"/>
    <col min="9737" max="9737" width="32.85546875" style="221" customWidth="1"/>
    <col min="9738" max="9738" width="15.28515625" style="221" customWidth="1"/>
    <col min="9739" max="9739" width="18" style="221" bestFit="1" customWidth="1"/>
    <col min="9740" max="9740" width="15.7109375" style="221" bestFit="1" customWidth="1"/>
    <col min="9741" max="9742" width="0" style="221" hidden="1" customWidth="1"/>
    <col min="9743" max="9743" width="16.42578125" style="221" bestFit="1" customWidth="1"/>
    <col min="9744" max="9744" width="15.85546875" style="221" bestFit="1" customWidth="1"/>
    <col min="9745" max="9745" width="10.7109375" style="221" customWidth="1"/>
    <col min="9746" max="9746" width="18" style="221" customWidth="1"/>
    <col min="9747" max="9747" width="17" style="221" customWidth="1"/>
    <col min="9748" max="9748" width="14.85546875" style="221" bestFit="1" customWidth="1"/>
    <col min="9749" max="9749" width="7.28515625" style="221" bestFit="1" customWidth="1"/>
    <col min="9750" max="9984" width="9.140625" style="221"/>
    <col min="9985" max="9985" width="10.140625" style="221" customWidth="1"/>
    <col min="9986" max="9986" width="16.7109375" style="221" customWidth="1"/>
    <col min="9987" max="9987" width="33.140625" style="221" customWidth="1"/>
    <col min="9988" max="9988" width="20.42578125" style="221" customWidth="1"/>
    <col min="9989" max="9989" width="15.5703125" style="221" customWidth="1"/>
    <col min="9990" max="9990" width="9.140625" style="221" customWidth="1"/>
    <col min="9991" max="9991" width="9.140625" style="221"/>
    <col min="9992" max="9992" width="18.7109375" style="221" bestFit="1" customWidth="1"/>
    <col min="9993" max="9993" width="32.85546875" style="221" customWidth="1"/>
    <col min="9994" max="9994" width="15.28515625" style="221" customWidth="1"/>
    <col min="9995" max="9995" width="18" style="221" bestFit="1" customWidth="1"/>
    <col min="9996" max="9996" width="15.7109375" style="221" bestFit="1" customWidth="1"/>
    <col min="9997" max="9998" width="0" style="221" hidden="1" customWidth="1"/>
    <col min="9999" max="9999" width="16.42578125" style="221" bestFit="1" customWidth="1"/>
    <col min="10000" max="10000" width="15.85546875" style="221" bestFit="1" customWidth="1"/>
    <col min="10001" max="10001" width="10.7109375" style="221" customWidth="1"/>
    <col min="10002" max="10002" width="18" style="221" customWidth="1"/>
    <col min="10003" max="10003" width="17" style="221" customWidth="1"/>
    <col min="10004" max="10004" width="14.85546875" style="221" bestFit="1" customWidth="1"/>
    <col min="10005" max="10005" width="7.28515625" style="221" bestFit="1" customWidth="1"/>
    <col min="10006" max="10240" width="9.140625" style="221"/>
    <col min="10241" max="10241" width="10.140625" style="221" customWidth="1"/>
    <col min="10242" max="10242" width="16.7109375" style="221" customWidth="1"/>
    <col min="10243" max="10243" width="33.140625" style="221" customWidth="1"/>
    <col min="10244" max="10244" width="20.42578125" style="221" customWidth="1"/>
    <col min="10245" max="10245" width="15.5703125" style="221" customWidth="1"/>
    <col min="10246" max="10246" width="9.140625" style="221" customWidth="1"/>
    <col min="10247" max="10247" width="9.140625" style="221"/>
    <col min="10248" max="10248" width="18.7109375" style="221" bestFit="1" customWidth="1"/>
    <col min="10249" max="10249" width="32.85546875" style="221" customWidth="1"/>
    <col min="10250" max="10250" width="15.28515625" style="221" customWidth="1"/>
    <col min="10251" max="10251" width="18" style="221" bestFit="1" customWidth="1"/>
    <col min="10252" max="10252" width="15.7109375" style="221" bestFit="1" customWidth="1"/>
    <col min="10253" max="10254" width="0" style="221" hidden="1" customWidth="1"/>
    <col min="10255" max="10255" width="16.42578125" style="221" bestFit="1" customWidth="1"/>
    <col min="10256" max="10256" width="15.85546875" style="221" bestFit="1" customWidth="1"/>
    <col min="10257" max="10257" width="10.7109375" style="221" customWidth="1"/>
    <col min="10258" max="10258" width="18" style="221" customWidth="1"/>
    <col min="10259" max="10259" width="17" style="221" customWidth="1"/>
    <col min="10260" max="10260" width="14.85546875" style="221" bestFit="1" customWidth="1"/>
    <col min="10261" max="10261" width="7.28515625" style="221" bestFit="1" customWidth="1"/>
    <col min="10262" max="10496" width="9.140625" style="221"/>
    <col min="10497" max="10497" width="10.140625" style="221" customWidth="1"/>
    <col min="10498" max="10498" width="16.7109375" style="221" customWidth="1"/>
    <col min="10499" max="10499" width="33.140625" style="221" customWidth="1"/>
    <col min="10500" max="10500" width="20.42578125" style="221" customWidth="1"/>
    <col min="10501" max="10501" width="15.5703125" style="221" customWidth="1"/>
    <col min="10502" max="10502" width="9.140625" style="221" customWidth="1"/>
    <col min="10503" max="10503" width="9.140625" style="221"/>
    <col min="10504" max="10504" width="18.7109375" style="221" bestFit="1" customWidth="1"/>
    <col min="10505" max="10505" width="32.85546875" style="221" customWidth="1"/>
    <col min="10506" max="10506" width="15.28515625" style="221" customWidth="1"/>
    <col min="10507" max="10507" width="18" style="221" bestFit="1" customWidth="1"/>
    <col min="10508" max="10508" width="15.7109375" style="221" bestFit="1" customWidth="1"/>
    <col min="10509" max="10510" width="0" style="221" hidden="1" customWidth="1"/>
    <col min="10511" max="10511" width="16.42578125" style="221" bestFit="1" customWidth="1"/>
    <col min="10512" max="10512" width="15.85546875" style="221" bestFit="1" customWidth="1"/>
    <col min="10513" max="10513" width="10.7109375" style="221" customWidth="1"/>
    <col min="10514" max="10514" width="18" style="221" customWidth="1"/>
    <col min="10515" max="10515" width="17" style="221" customWidth="1"/>
    <col min="10516" max="10516" width="14.85546875" style="221" bestFit="1" customWidth="1"/>
    <col min="10517" max="10517" width="7.28515625" style="221" bestFit="1" customWidth="1"/>
    <col min="10518" max="10752" width="9.140625" style="221"/>
    <col min="10753" max="10753" width="10.140625" style="221" customWidth="1"/>
    <col min="10754" max="10754" width="16.7109375" style="221" customWidth="1"/>
    <col min="10755" max="10755" width="33.140625" style="221" customWidth="1"/>
    <col min="10756" max="10756" width="20.42578125" style="221" customWidth="1"/>
    <col min="10757" max="10757" width="15.5703125" style="221" customWidth="1"/>
    <col min="10758" max="10758" width="9.140625" style="221" customWidth="1"/>
    <col min="10759" max="10759" width="9.140625" style="221"/>
    <col min="10760" max="10760" width="18.7109375" style="221" bestFit="1" customWidth="1"/>
    <col min="10761" max="10761" width="32.85546875" style="221" customWidth="1"/>
    <col min="10762" max="10762" width="15.28515625" style="221" customWidth="1"/>
    <col min="10763" max="10763" width="18" style="221" bestFit="1" customWidth="1"/>
    <col min="10764" max="10764" width="15.7109375" style="221" bestFit="1" customWidth="1"/>
    <col min="10765" max="10766" width="0" style="221" hidden="1" customWidth="1"/>
    <col min="10767" max="10767" width="16.42578125" style="221" bestFit="1" customWidth="1"/>
    <col min="10768" max="10768" width="15.85546875" style="221" bestFit="1" customWidth="1"/>
    <col min="10769" max="10769" width="10.7109375" style="221" customWidth="1"/>
    <col min="10770" max="10770" width="18" style="221" customWidth="1"/>
    <col min="10771" max="10771" width="17" style="221" customWidth="1"/>
    <col min="10772" max="10772" width="14.85546875" style="221" bestFit="1" customWidth="1"/>
    <col min="10773" max="10773" width="7.28515625" style="221" bestFit="1" customWidth="1"/>
    <col min="10774" max="11008" width="9.140625" style="221"/>
    <col min="11009" max="11009" width="10.140625" style="221" customWidth="1"/>
    <col min="11010" max="11010" width="16.7109375" style="221" customWidth="1"/>
    <col min="11011" max="11011" width="33.140625" style="221" customWidth="1"/>
    <col min="11012" max="11012" width="20.42578125" style="221" customWidth="1"/>
    <col min="11013" max="11013" width="15.5703125" style="221" customWidth="1"/>
    <col min="11014" max="11014" width="9.140625" style="221" customWidth="1"/>
    <col min="11015" max="11015" width="9.140625" style="221"/>
    <col min="11016" max="11016" width="18.7109375" style="221" bestFit="1" customWidth="1"/>
    <col min="11017" max="11017" width="32.85546875" style="221" customWidth="1"/>
    <col min="11018" max="11018" width="15.28515625" style="221" customWidth="1"/>
    <col min="11019" max="11019" width="18" style="221" bestFit="1" customWidth="1"/>
    <col min="11020" max="11020" width="15.7109375" style="221" bestFit="1" customWidth="1"/>
    <col min="11021" max="11022" width="0" style="221" hidden="1" customWidth="1"/>
    <col min="11023" max="11023" width="16.42578125" style="221" bestFit="1" customWidth="1"/>
    <col min="11024" max="11024" width="15.85546875" style="221" bestFit="1" customWidth="1"/>
    <col min="11025" max="11025" width="10.7109375" style="221" customWidth="1"/>
    <col min="11026" max="11026" width="18" style="221" customWidth="1"/>
    <col min="11027" max="11027" width="17" style="221" customWidth="1"/>
    <col min="11028" max="11028" width="14.85546875" style="221" bestFit="1" customWidth="1"/>
    <col min="11029" max="11029" width="7.28515625" style="221" bestFit="1" customWidth="1"/>
    <col min="11030" max="11264" width="9.140625" style="221"/>
    <col min="11265" max="11265" width="10.140625" style="221" customWidth="1"/>
    <col min="11266" max="11266" width="16.7109375" style="221" customWidth="1"/>
    <col min="11267" max="11267" width="33.140625" style="221" customWidth="1"/>
    <col min="11268" max="11268" width="20.42578125" style="221" customWidth="1"/>
    <col min="11269" max="11269" width="15.5703125" style="221" customWidth="1"/>
    <col min="11270" max="11270" width="9.140625" style="221" customWidth="1"/>
    <col min="11271" max="11271" width="9.140625" style="221"/>
    <col min="11272" max="11272" width="18.7109375" style="221" bestFit="1" customWidth="1"/>
    <col min="11273" max="11273" width="32.85546875" style="221" customWidth="1"/>
    <col min="11274" max="11274" width="15.28515625" style="221" customWidth="1"/>
    <col min="11275" max="11275" width="18" style="221" bestFit="1" customWidth="1"/>
    <col min="11276" max="11276" width="15.7109375" style="221" bestFit="1" customWidth="1"/>
    <col min="11277" max="11278" width="0" style="221" hidden="1" customWidth="1"/>
    <col min="11279" max="11279" width="16.42578125" style="221" bestFit="1" customWidth="1"/>
    <col min="11280" max="11280" width="15.85546875" style="221" bestFit="1" customWidth="1"/>
    <col min="11281" max="11281" width="10.7109375" style="221" customWidth="1"/>
    <col min="11282" max="11282" width="18" style="221" customWidth="1"/>
    <col min="11283" max="11283" width="17" style="221" customWidth="1"/>
    <col min="11284" max="11284" width="14.85546875" style="221" bestFit="1" customWidth="1"/>
    <col min="11285" max="11285" width="7.28515625" style="221" bestFit="1" customWidth="1"/>
    <col min="11286" max="11520" width="9.140625" style="221"/>
    <col min="11521" max="11521" width="10.140625" style="221" customWidth="1"/>
    <col min="11522" max="11522" width="16.7109375" style="221" customWidth="1"/>
    <col min="11523" max="11523" width="33.140625" style="221" customWidth="1"/>
    <col min="11524" max="11524" width="20.42578125" style="221" customWidth="1"/>
    <col min="11525" max="11525" width="15.5703125" style="221" customWidth="1"/>
    <col min="11526" max="11526" width="9.140625" style="221" customWidth="1"/>
    <col min="11527" max="11527" width="9.140625" style="221"/>
    <col min="11528" max="11528" width="18.7109375" style="221" bestFit="1" customWidth="1"/>
    <col min="11529" max="11529" width="32.85546875" style="221" customWidth="1"/>
    <col min="11530" max="11530" width="15.28515625" style="221" customWidth="1"/>
    <col min="11531" max="11531" width="18" style="221" bestFit="1" customWidth="1"/>
    <col min="11532" max="11532" width="15.7109375" style="221" bestFit="1" customWidth="1"/>
    <col min="11533" max="11534" width="0" style="221" hidden="1" customWidth="1"/>
    <col min="11535" max="11535" width="16.42578125" style="221" bestFit="1" customWidth="1"/>
    <col min="11536" max="11536" width="15.85546875" style="221" bestFit="1" customWidth="1"/>
    <col min="11537" max="11537" width="10.7109375" style="221" customWidth="1"/>
    <col min="11538" max="11538" width="18" style="221" customWidth="1"/>
    <col min="11539" max="11539" width="17" style="221" customWidth="1"/>
    <col min="11540" max="11540" width="14.85546875" style="221" bestFit="1" customWidth="1"/>
    <col min="11541" max="11541" width="7.28515625" style="221" bestFit="1" customWidth="1"/>
    <col min="11542" max="11776" width="9.140625" style="221"/>
    <col min="11777" max="11777" width="10.140625" style="221" customWidth="1"/>
    <col min="11778" max="11778" width="16.7109375" style="221" customWidth="1"/>
    <col min="11779" max="11779" width="33.140625" style="221" customWidth="1"/>
    <col min="11780" max="11780" width="20.42578125" style="221" customWidth="1"/>
    <col min="11781" max="11781" width="15.5703125" style="221" customWidth="1"/>
    <col min="11782" max="11782" width="9.140625" style="221" customWidth="1"/>
    <col min="11783" max="11783" width="9.140625" style="221"/>
    <col min="11784" max="11784" width="18.7109375" style="221" bestFit="1" customWidth="1"/>
    <col min="11785" max="11785" width="32.85546875" style="221" customWidth="1"/>
    <col min="11786" max="11786" width="15.28515625" style="221" customWidth="1"/>
    <col min="11787" max="11787" width="18" style="221" bestFit="1" customWidth="1"/>
    <col min="11788" max="11788" width="15.7109375" style="221" bestFit="1" customWidth="1"/>
    <col min="11789" max="11790" width="0" style="221" hidden="1" customWidth="1"/>
    <col min="11791" max="11791" width="16.42578125" style="221" bestFit="1" customWidth="1"/>
    <col min="11792" max="11792" width="15.85546875" style="221" bestFit="1" customWidth="1"/>
    <col min="11793" max="11793" width="10.7109375" style="221" customWidth="1"/>
    <col min="11794" max="11794" width="18" style="221" customWidth="1"/>
    <col min="11795" max="11795" width="17" style="221" customWidth="1"/>
    <col min="11796" max="11796" width="14.85546875" style="221" bestFit="1" customWidth="1"/>
    <col min="11797" max="11797" width="7.28515625" style="221" bestFit="1" customWidth="1"/>
    <col min="11798" max="12032" width="9.140625" style="221"/>
    <col min="12033" max="12033" width="10.140625" style="221" customWidth="1"/>
    <col min="12034" max="12034" width="16.7109375" style="221" customWidth="1"/>
    <col min="12035" max="12035" width="33.140625" style="221" customWidth="1"/>
    <col min="12036" max="12036" width="20.42578125" style="221" customWidth="1"/>
    <col min="12037" max="12037" width="15.5703125" style="221" customWidth="1"/>
    <col min="12038" max="12038" width="9.140625" style="221" customWidth="1"/>
    <col min="12039" max="12039" width="9.140625" style="221"/>
    <col min="12040" max="12040" width="18.7109375" style="221" bestFit="1" customWidth="1"/>
    <col min="12041" max="12041" width="32.85546875" style="221" customWidth="1"/>
    <col min="12042" max="12042" width="15.28515625" style="221" customWidth="1"/>
    <col min="12043" max="12043" width="18" style="221" bestFit="1" customWidth="1"/>
    <col min="12044" max="12044" width="15.7109375" style="221" bestFit="1" customWidth="1"/>
    <col min="12045" max="12046" width="0" style="221" hidden="1" customWidth="1"/>
    <col min="12047" max="12047" width="16.42578125" style="221" bestFit="1" customWidth="1"/>
    <col min="12048" max="12048" width="15.85546875" style="221" bestFit="1" customWidth="1"/>
    <col min="12049" max="12049" width="10.7109375" style="221" customWidth="1"/>
    <col min="12050" max="12050" width="18" style="221" customWidth="1"/>
    <col min="12051" max="12051" width="17" style="221" customWidth="1"/>
    <col min="12052" max="12052" width="14.85546875" style="221" bestFit="1" customWidth="1"/>
    <col min="12053" max="12053" width="7.28515625" style="221" bestFit="1" customWidth="1"/>
    <col min="12054" max="12288" width="9.140625" style="221"/>
    <col min="12289" max="12289" width="10.140625" style="221" customWidth="1"/>
    <col min="12290" max="12290" width="16.7109375" style="221" customWidth="1"/>
    <col min="12291" max="12291" width="33.140625" style="221" customWidth="1"/>
    <col min="12292" max="12292" width="20.42578125" style="221" customWidth="1"/>
    <col min="12293" max="12293" width="15.5703125" style="221" customWidth="1"/>
    <col min="12294" max="12294" width="9.140625" style="221" customWidth="1"/>
    <col min="12295" max="12295" width="9.140625" style="221"/>
    <col min="12296" max="12296" width="18.7109375" style="221" bestFit="1" customWidth="1"/>
    <col min="12297" max="12297" width="32.85546875" style="221" customWidth="1"/>
    <col min="12298" max="12298" width="15.28515625" style="221" customWidth="1"/>
    <col min="12299" max="12299" width="18" style="221" bestFit="1" customWidth="1"/>
    <col min="12300" max="12300" width="15.7109375" style="221" bestFit="1" customWidth="1"/>
    <col min="12301" max="12302" width="0" style="221" hidden="1" customWidth="1"/>
    <col min="12303" max="12303" width="16.42578125" style="221" bestFit="1" customWidth="1"/>
    <col min="12304" max="12304" width="15.85546875" style="221" bestFit="1" customWidth="1"/>
    <col min="12305" max="12305" width="10.7109375" style="221" customWidth="1"/>
    <col min="12306" max="12306" width="18" style="221" customWidth="1"/>
    <col min="12307" max="12307" width="17" style="221" customWidth="1"/>
    <col min="12308" max="12308" width="14.85546875" style="221" bestFit="1" customWidth="1"/>
    <col min="12309" max="12309" width="7.28515625" style="221" bestFit="1" customWidth="1"/>
    <col min="12310" max="12544" width="9.140625" style="221"/>
    <col min="12545" max="12545" width="10.140625" style="221" customWidth="1"/>
    <col min="12546" max="12546" width="16.7109375" style="221" customWidth="1"/>
    <col min="12547" max="12547" width="33.140625" style="221" customWidth="1"/>
    <col min="12548" max="12548" width="20.42578125" style="221" customWidth="1"/>
    <col min="12549" max="12549" width="15.5703125" style="221" customWidth="1"/>
    <col min="12550" max="12550" width="9.140625" style="221" customWidth="1"/>
    <col min="12551" max="12551" width="9.140625" style="221"/>
    <col min="12552" max="12552" width="18.7109375" style="221" bestFit="1" customWidth="1"/>
    <col min="12553" max="12553" width="32.85546875" style="221" customWidth="1"/>
    <col min="12554" max="12554" width="15.28515625" style="221" customWidth="1"/>
    <col min="12555" max="12555" width="18" style="221" bestFit="1" customWidth="1"/>
    <col min="12556" max="12556" width="15.7109375" style="221" bestFit="1" customWidth="1"/>
    <col min="12557" max="12558" width="0" style="221" hidden="1" customWidth="1"/>
    <col min="12559" max="12559" width="16.42578125" style="221" bestFit="1" customWidth="1"/>
    <col min="12560" max="12560" width="15.85546875" style="221" bestFit="1" customWidth="1"/>
    <col min="12561" max="12561" width="10.7109375" style="221" customWidth="1"/>
    <col min="12562" max="12562" width="18" style="221" customWidth="1"/>
    <col min="12563" max="12563" width="17" style="221" customWidth="1"/>
    <col min="12564" max="12564" width="14.85546875" style="221" bestFit="1" customWidth="1"/>
    <col min="12565" max="12565" width="7.28515625" style="221" bestFit="1" customWidth="1"/>
    <col min="12566" max="12800" width="9.140625" style="221"/>
    <col min="12801" max="12801" width="10.140625" style="221" customWidth="1"/>
    <col min="12802" max="12802" width="16.7109375" style="221" customWidth="1"/>
    <col min="12803" max="12803" width="33.140625" style="221" customWidth="1"/>
    <col min="12804" max="12804" width="20.42578125" style="221" customWidth="1"/>
    <col min="12805" max="12805" width="15.5703125" style="221" customWidth="1"/>
    <col min="12806" max="12806" width="9.140625" style="221" customWidth="1"/>
    <col min="12807" max="12807" width="9.140625" style="221"/>
    <col min="12808" max="12808" width="18.7109375" style="221" bestFit="1" customWidth="1"/>
    <col min="12809" max="12809" width="32.85546875" style="221" customWidth="1"/>
    <col min="12810" max="12810" width="15.28515625" style="221" customWidth="1"/>
    <col min="12811" max="12811" width="18" style="221" bestFit="1" customWidth="1"/>
    <col min="12812" max="12812" width="15.7109375" style="221" bestFit="1" customWidth="1"/>
    <col min="12813" max="12814" width="0" style="221" hidden="1" customWidth="1"/>
    <col min="12815" max="12815" width="16.42578125" style="221" bestFit="1" customWidth="1"/>
    <col min="12816" max="12816" width="15.85546875" style="221" bestFit="1" customWidth="1"/>
    <col min="12817" max="12817" width="10.7109375" style="221" customWidth="1"/>
    <col min="12818" max="12818" width="18" style="221" customWidth="1"/>
    <col min="12819" max="12819" width="17" style="221" customWidth="1"/>
    <col min="12820" max="12820" width="14.85546875" style="221" bestFit="1" customWidth="1"/>
    <col min="12821" max="12821" width="7.28515625" style="221" bestFit="1" customWidth="1"/>
    <col min="12822" max="13056" width="9.140625" style="221"/>
    <col min="13057" max="13057" width="10.140625" style="221" customWidth="1"/>
    <col min="13058" max="13058" width="16.7109375" style="221" customWidth="1"/>
    <col min="13059" max="13059" width="33.140625" style="221" customWidth="1"/>
    <col min="13060" max="13060" width="20.42578125" style="221" customWidth="1"/>
    <col min="13061" max="13061" width="15.5703125" style="221" customWidth="1"/>
    <col min="13062" max="13062" width="9.140625" style="221" customWidth="1"/>
    <col min="13063" max="13063" width="9.140625" style="221"/>
    <col min="13064" max="13064" width="18.7109375" style="221" bestFit="1" customWidth="1"/>
    <col min="13065" max="13065" width="32.85546875" style="221" customWidth="1"/>
    <col min="13066" max="13066" width="15.28515625" style="221" customWidth="1"/>
    <col min="13067" max="13067" width="18" style="221" bestFit="1" customWidth="1"/>
    <col min="13068" max="13068" width="15.7109375" style="221" bestFit="1" customWidth="1"/>
    <col min="13069" max="13070" width="0" style="221" hidden="1" customWidth="1"/>
    <col min="13071" max="13071" width="16.42578125" style="221" bestFit="1" customWidth="1"/>
    <col min="13072" max="13072" width="15.85546875" style="221" bestFit="1" customWidth="1"/>
    <col min="13073" max="13073" width="10.7109375" style="221" customWidth="1"/>
    <col min="13074" max="13074" width="18" style="221" customWidth="1"/>
    <col min="13075" max="13075" width="17" style="221" customWidth="1"/>
    <col min="13076" max="13076" width="14.85546875" style="221" bestFit="1" customWidth="1"/>
    <col min="13077" max="13077" width="7.28515625" style="221" bestFit="1" customWidth="1"/>
    <col min="13078" max="13312" width="9.140625" style="221"/>
    <col min="13313" max="13313" width="10.140625" style="221" customWidth="1"/>
    <col min="13314" max="13314" width="16.7109375" style="221" customWidth="1"/>
    <col min="13315" max="13315" width="33.140625" style="221" customWidth="1"/>
    <col min="13316" max="13316" width="20.42578125" style="221" customWidth="1"/>
    <col min="13317" max="13317" width="15.5703125" style="221" customWidth="1"/>
    <col min="13318" max="13318" width="9.140625" style="221" customWidth="1"/>
    <col min="13319" max="13319" width="9.140625" style="221"/>
    <col min="13320" max="13320" width="18.7109375" style="221" bestFit="1" customWidth="1"/>
    <col min="13321" max="13321" width="32.85546875" style="221" customWidth="1"/>
    <col min="13322" max="13322" width="15.28515625" style="221" customWidth="1"/>
    <col min="13323" max="13323" width="18" style="221" bestFit="1" customWidth="1"/>
    <col min="13324" max="13324" width="15.7109375" style="221" bestFit="1" customWidth="1"/>
    <col min="13325" max="13326" width="0" style="221" hidden="1" customWidth="1"/>
    <col min="13327" max="13327" width="16.42578125" style="221" bestFit="1" customWidth="1"/>
    <col min="13328" max="13328" width="15.85546875" style="221" bestFit="1" customWidth="1"/>
    <col min="13329" max="13329" width="10.7109375" style="221" customWidth="1"/>
    <col min="13330" max="13330" width="18" style="221" customWidth="1"/>
    <col min="13331" max="13331" width="17" style="221" customWidth="1"/>
    <col min="13332" max="13332" width="14.85546875" style="221" bestFit="1" customWidth="1"/>
    <col min="13333" max="13333" width="7.28515625" style="221" bestFit="1" customWidth="1"/>
    <col min="13334" max="13568" width="9.140625" style="221"/>
    <col min="13569" max="13569" width="10.140625" style="221" customWidth="1"/>
    <col min="13570" max="13570" width="16.7109375" style="221" customWidth="1"/>
    <col min="13571" max="13571" width="33.140625" style="221" customWidth="1"/>
    <col min="13572" max="13572" width="20.42578125" style="221" customWidth="1"/>
    <col min="13573" max="13573" width="15.5703125" style="221" customWidth="1"/>
    <col min="13574" max="13574" width="9.140625" style="221" customWidth="1"/>
    <col min="13575" max="13575" width="9.140625" style="221"/>
    <col min="13576" max="13576" width="18.7109375" style="221" bestFit="1" customWidth="1"/>
    <col min="13577" max="13577" width="32.85546875" style="221" customWidth="1"/>
    <col min="13578" max="13578" width="15.28515625" style="221" customWidth="1"/>
    <col min="13579" max="13579" width="18" style="221" bestFit="1" customWidth="1"/>
    <col min="13580" max="13580" width="15.7109375" style="221" bestFit="1" customWidth="1"/>
    <col min="13581" max="13582" width="0" style="221" hidden="1" customWidth="1"/>
    <col min="13583" max="13583" width="16.42578125" style="221" bestFit="1" customWidth="1"/>
    <col min="13584" max="13584" width="15.85546875" style="221" bestFit="1" customWidth="1"/>
    <col min="13585" max="13585" width="10.7109375" style="221" customWidth="1"/>
    <col min="13586" max="13586" width="18" style="221" customWidth="1"/>
    <col min="13587" max="13587" width="17" style="221" customWidth="1"/>
    <col min="13588" max="13588" width="14.85546875" style="221" bestFit="1" customWidth="1"/>
    <col min="13589" max="13589" width="7.28515625" style="221" bestFit="1" customWidth="1"/>
    <col min="13590" max="13824" width="9.140625" style="221"/>
    <col min="13825" max="13825" width="10.140625" style="221" customWidth="1"/>
    <col min="13826" max="13826" width="16.7109375" style="221" customWidth="1"/>
    <col min="13827" max="13827" width="33.140625" style="221" customWidth="1"/>
    <col min="13828" max="13828" width="20.42578125" style="221" customWidth="1"/>
    <col min="13829" max="13829" width="15.5703125" style="221" customWidth="1"/>
    <col min="13830" max="13830" width="9.140625" style="221" customWidth="1"/>
    <col min="13831" max="13831" width="9.140625" style="221"/>
    <col min="13832" max="13832" width="18.7109375" style="221" bestFit="1" customWidth="1"/>
    <col min="13833" max="13833" width="32.85546875" style="221" customWidth="1"/>
    <col min="13834" max="13834" width="15.28515625" style="221" customWidth="1"/>
    <col min="13835" max="13835" width="18" style="221" bestFit="1" customWidth="1"/>
    <col min="13836" max="13836" width="15.7109375" style="221" bestFit="1" customWidth="1"/>
    <col min="13837" max="13838" width="0" style="221" hidden="1" customWidth="1"/>
    <col min="13839" max="13839" width="16.42578125" style="221" bestFit="1" customWidth="1"/>
    <col min="13840" max="13840" width="15.85546875" style="221" bestFit="1" customWidth="1"/>
    <col min="13841" max="13841" width="10.7109375" style="221" customWidth="1"/>
    <col min="13842" max="13842" width="18" style="221" customWidth="1"/>
    <col min="13843" max="13843" width="17" style="221" customWidth="1"/>
    <col min="13844" max="13844" width="14.85546875" style="221" bestFit="1" customWidth="1"/>
    <col min="13845" max="13845" width="7.28515625" style="221" bestFit="1" customWidth="1"/>
    <col min="13846" max="14080" width="9.140625" style="221"/>
    <col min="14081" max="14081" width="10.140625" style="221" customWidth="1"/>
    <col min="14082" max="14082" width="16.7109375" style="221" customWidth="1"/>
    <col min="14083" max="14083" width="33.140625" style="221" customWidth="1"/>
    <col min="14084" max="14084" width="20.42578125" style="221" customWidth="1"/>
    <col min="14085" max="14085" width="15.5703125" style="221" customWidth="1"/>
    <col min="14086" max="14086" width="9.140625" style="221" customWidth="1"/>
    <col min="14087" max="14087" width="9.140625" style="221"/>
    <col min="14088" max="14088" width="18.7109375" style="221" bestFit="1" customWidth="1"/>
    <col min="14089" max="14089" width="32.85546875" style="221" customWidth="1"/>
    <col min="14090" max="14090" width="15.28515625" style="221" customWidth="1"/>
    <col min="14091" max="14091" width="18" style="221" bestFit="1" customWidth="1"/>
    <col min="14092" max="14092" width="15.7109375" style="221" bestFit="1" customWidth="1"/>
    <col min="14093" max="14094" width="0" style="221" hidden="1" customWidth="1"/>
    <col min="14095" max="14095" width="16.42578125" style="221" bestFit="1" customWidth="1"/>
    <col min="14096" max="14096" width="15.85546875" style="221" bestFit="1" customWidth="1"/>
    <col min="14097" max="14097" width="10.7109375" style="221" customWidth="1"/>
    <col min="14098" max="14098" width="18" style="221" customWidth="1"/>
    <col min="14099" max="14099" width="17" style="221" customWidth="1"/>
    <col min="14100" max="14100" width="14.85546875" style="221" bestFit="1" customWidth="1"/>
    <col min="14101" max="14101" width="7.28515625" style="221" bestFit="1" customWidth="1"/>
    <col min="14102" max="14336" width="9.140625" style="221"/>
    <col min="14337" max="14337" width="10.140625" style="221" customWidth="1"/>
    <col min="14338" max="14338" width="16.7109375" style="221" customWidth="1"/>
    <col min="14339" max="14339" width="33.140625" style="221" customWidth="1"/>
    <col min="14340" max="14340" width="20.42578125" style="221" customWidth="1"/>
    <col min="14341" max="14341" width="15.5703125" style="221" customWidth="1"/>
    <col min="14342" max="14342" width="9.140625" style="221" customWidth="1"/>
    <col min="14343" max="14343" width="9.140625" style="221"/>
    <col min="14344" max="14344" width="18.7109375" style="221" bestFit="1" customWidth="1"/>
    <col min="14345" max="14345" width="32.85546875" style="221" customWidth="1"/>
    <col min="14346" max="14346" width="15.28515625" style="221" customWidth="1"/>
    <col min="14347" max="14347" width="18" style="221" bestFit="1" customWidth="1"/>
    <col min="14348" max="14348" width="15.7109375" style="221" bestFit="1" customWidth="1"/>
    <col min="14349" max="14350" width="0" style="221" hidden="1" customWidth="1"/>
    <col min="14351" max="14351" width="16.42578125" style="221" bestFit="1" customWidth="1"/>
    <col min="14352" max="14352" width="15.85546875" style="221" bestFit="1" customWidth="1"/>
    <col min="14353" max="14353" width="10.7109375" style="221" customWidth="1"/>
    <col min="14354" max="14354" width="18" style="221" customWidth="1"/>
    <col min="14355" max="14355" width="17" style="221" customWidth="1"/>
    <col min="14356" max="14356" width="14.85546875" style="221" bestFit="1" customWidth="1"/>
    <col min="14357" max="14357" width="7.28515625" style="221" bestFit="1" customWidth="1"/>
    <col min="14358" max="14592" width="9.140625" style="221"/>
    <col min="14593" max="14593" width="10.140625" style="221" customWidth="1"/>
    <col min="14594" max="14594" width="16.7109375" style="221" customWidth="1"/>
    <col min="14595" max="14595" width="33.140625" style="221" customWidth="1"/>
    <col min="14596" max="14596" width="20.42578125" style="221" customWidth="1"/>
    <col min="14597" max="14597" width="15.5703125" style="221" customWidth="1"/>
    <col min="14598" max="14598" width="9.140625" style="221" customWidth="1"/>
    <col min="14599" max="14599" width="9.140625" style="221"/>
    <col min="14600" max="14600" width="18.7109375" style="221" bestFit="1" customWidth="1"/>
    <col min="14601" max="14601" width="32.85546875" style="221" customWidth="1"/>
    <col min="14602" max="14602" width="15.28515625" style="221" customWidth="1"/>
    <col min="14603" max="14603" width="18" style="221" bestFit="1" customWidth="1"/>
    <col min="14604" max="14604" width="15.7109375" style="221" bestFit="1" customWidth="1"/>
    <col min="14605" max="14606" width="0" style="221" hidden="1" customWidth="1"/>
    <col min="14607" max="14607" width="16.42578125" style="221" bestFit="1" customWidth="1"/>
    <col min="14608" max="14608" width="15.85546875" style="221" bestFit="1" customWidth="1"/>
    <col min="14609" max="14609" width="10.7109375" style="221" customWidth="1"/>
    <col min="14610" max="14610" width="18" style="221" customWidth="1"/>
    <col min="14611" max="14611" width="17" style="221" customWidth="1"/>
    <col min="14612" max="14612" width="14.85546875" style="221" bestFit="1" customWidth="1"/>
    <col min="14613" max="14613" width="7.28515625" style="221" bestFit="1" customWidth="1"/>
    <col min="14614" max="14848" width="9.140625" style="221"/>
    <col min="14849" max="14849" width="10.140625" style="221" customWidth="1"/>
    <col min="14850" max="14850" width="16.7109375" style="221" customWidth="1"/>
    <col min="14851" max="14851" width="33.140625" style="221" customWidth="1"/>
    <col min="14852" max="14852" width="20.42578125" style="221" customWidth="1"/>
    <col min="14853" max="14853" width="15.5703125" style="221" customWidth="1"/>
    <col min="14854" max="14854" width="9.140625" style="221" customWidth="1"/>
    <col min="14855" max="14855" width="9.140625" style="221"/>
    <col min="14856" max="14856" width="18.7109375" style="221" bestFit="1" customWidth="1"/>
    <col min="14857" max="14857" width="32.85546875" style="221" customWidth="1"/>
    <col min="14858" max="14858" width="15.28515625" style="221" customWidth="1"/>
    <col min="14859" max="14859" width="18" style="221" bestFit="1" customWidth="1"/>
    <col min="14860" max="14860" width="15.7109375" style="221" bestFit="1" customWidth="1"/>
    <col min="14861" max="14862" width="0" style="221" hidden="1" customWidth="1"/>
    <col min="14863" max="14863" width="16.42578125" style="221" bestFit="1" customWidth="1"/>
    <col min="14864" max="14864" width="15.85546875" style="221" bestFit="1" customWidth="1"/>
    <col min="14865" max="14865" width="10.7109375" style="221" customWidth="1"/>
    <col min="14866" max="14866" width="18" style="221" customWidth="1"/>
    <col min="14867" max="14867" width="17" style="221" customWidth="1"/>
    <col min="14868" max="14868" width="14.85546875" style="221" bestFit="1" customWidth="1"/>
    <col min="14869" max="14869" width="7.28515625" style="221" bestFit="1" customWidth="1"/>
    <col min="14870" max="15104" width="9.140625" style="221"/>
    <col min="15105" max="15105" width="10.140625" style="221" customWidth="1"/>
    <col min="15106" max="15106" width="16.7109375" style="221" customWidth="1"/>
    <col min="15107" max="15107" width="33.140625" style="221" customWidth="1"/>
    <col min="15108" max="15108" width="20.42578125" style="221" customWidth="1"/>
    <col min="15109" max="15109" width="15.5703125" style="221" customWidth="1"/>
    <col min="15110" max="15110" width="9.140625" style="221" customWidth="1"/>
    <col min="15111" max="15111" width="9.140625" style="221"/>
    <col min="15112" max="15112" width="18.7109375" style="221" bestFit="1" customWidth="1"/>
    <col min="15113" max="15113" width="32.85546875" style="221" customWidth="1"/>
    <col min="15114" max="15114" width="15.28515625" style="221" customWidth="1"/>
    <col min="15115" max="15115" width="18" style="221" bestFit="1" customWidth="1"/>
    <col min="15116" max="15116" width="15.7109375" style="221" bestFit="1" customWidth="1"/>
    <col min="15117" max="15118" width="0" style="221" hidden="1" customWidth="1"/>
    <col min="15119" max="15119" width="16.42578125" style="221" bestFit="1" customWidth="1"/>
    <col min="15120" max="15120" width="15.85546875" style="221" bestFit="1" customWidth="1"/>
    <col min="15121" max="15121" width="10.7109375" style="221" customWidth="1"/>
    <col min="15122" max="15122" width="18" style="221" customWidth="1"/>
    <col min="15123" max="15123" width="17" style="221" customWidth="1"/>
    <col min="15124" max="15124" width="14.85546875" style="221" bestFit="1" customWidth="1"/>
    <col min="15125" max="15125" width="7.28515625" style="221" bestFit="1" customWidth="1"/>
    <col min="15126" max="15360" width="9.140625" style="221"/>
    <col min="15361" max="15361" width="10.140625" style="221" customWidth="1"/>
    <col min="15362" max="15362" width="16.7109375" style="221" customWidth="1"/>
    <col min="15363" max="15363" width="33.140625" style="221" customWidth="1"/>
    <col min="15364" max="15364" width="20.42578125" style="221" customWidth="1"/>
    <col min="15365" max="15365" width="15.5703125" style="221" customWidth="1"/>
    <col min="15366" max="15366" width="9.140625" style="221" customWidth="1"/>
    <col min="15367" max="15367" width="9.140625" style="221"/>
    <col min="15368" max="15368" width="18.7109375" style="221" bestFit="1" customWidth="1"/>
    <col min="15369" max="15369" width="32.85546875" style="221" customWidth="1"/>
    <col min="15370" max="15370" width="15.28515625" style="221" customWidth="1"/>
    <col min="15371" max="15371" width="18" style="221" bestFit="1" customWidth="1"/>
    <col min="15372" max="15372" width="15.7109375" style="221" bestFit="1" customWidth="1"/>
    <col min="15373" max="15374" width="0" style="221" hidden="1" customWidth="1"/>
    <col min="15375" max="15375" width="16.42578125" style="221" bestFit="1" customWidth="1"/>
    <col min="15376" max="15376" width="15.85546875" style="221" bestFit="1" customWidth="1"/>
    <col min="15377" max="15377" width="10.7109375" style="221" customWidth="1"/>
    <col min="15378" max="15378" width="18" style="221" customWidth="1"/>
    <col min="15379" max="15379" width="17" style="221" customWidth="1"/>
    <col min="15380" max="15380" width="14.85546875" style="221" bestFit="1" customWidth="1"/>
    <col min="15381" max="15381" width="7.28515625" style="221" bestFit="1" customWidth="1"/>
    <col min="15382" max="15616" width="9.140625" style="221"/>
    <col min="15617" max="15617" width="10.140625" style="221" customWidth="1"/>
    <col min="15618" max="15618" width="16.7109375" style="221" customWidth="1"/>
    <col min="15619" max="15619" width="33.140625" style="221" customWidth="1"/>
    <col min="15620" max="15620" width="20.42578125" style="221" customWidth="1"/>
    <col min="15621" max="15621" width="15.5703125" style="221" customWidth="1"/>
    <col min="15622" max="15622" width="9.140625" style="221" customWidth="1"/>
    <col min="15623" max="15623" width="9.140625" style="221"/>
    <col min="15624" max="15624" width="18.7109375" style="221" bestFit="1" customWidth="1"/>
    <col min="15625" max="15625" width="32.85546875" style="221" customWidth="1"/>
    <col min="15626" max="15626" width="15.28515625" style="221" customWidth="1"/>
    <col min="15627" max="15627" width="18" style="221" bestFit="1" customWidth="1"/>
    <col min="15628" max="15628" width="15.7109375" style="221" bestFit="1" customWidth="1"/>
    <col min="15629" max="15630" width="0" style="221" hidden="1" customWidth="1"/>
    <col min="15631" max="15631" width="16.42578125" style="221" bestFit="1" customWidth="1"/>
    <col min="15632" max="15632" width="15.85546875" style="221" bestFit="1" customWidth="1"/>
    <col min="15633" max="15633" width="10.7109375" style="221" customWidth="1"/>
    <col min="15634" max="15634" width="18" style="221" customWidth="1"/>
    <col min="15635" max="15635" width="17" style="221" customWidth="1"/>
    <col min="15636" max="15636" width="14.85546875" style="221" bestFit="1" customWidth="1"/>
    <col min="15637" max="15637" width="7.28515625" style="221" bestFit="1" customWidth="1"/>
    <col min="15638" max="15872" width="9.140625" style="221"/>
    <col min="15873" max="15873" width="10.140625" style="221" customWidth="1"/>
    <col min="15874" max="15874" width="16.7109375" style="221" customWidth="1"/>
    <col min="15875" max="15875" width="33.140625" style="221" customWidth="1"/>
    <col min="15876" max="15876" width="20.42578125" style="221" customWidth="1"/>
    <col min="15877" max="15877" width="15.5703125" style="221" customWidth="1"/>
    <col min="15878" max="15878" width="9.140625" style="221" customWidth="1"/>
    <col min="15879" max="15879" width="9.140625" style="221"/>
    <col min="15880" max="15880" width="18.7109375" style="221" bestFit="1" customWidth="1"/>
    <col min="15881" max="15881" width="32.85546875" style="221" customWidth="1"/>
    <col min="15882" max="15882" width="15.28515625" style="221" customWidth="1"/>
    <col min="15883" max="15883" width="18" style="221" bestFit="1" customWidth="1"/>
    <col min="15884" max="15884" width="15.7109375" style="221" bestFit="1" customWidth="1"/>
    <col min="15885" max="15886" width="0" style="221" hidden="1" customWidth="1"/>
    <col min="15887" max="15887" width="16.42578125" style="221" bestFit="1" customWidth="1"/>
    <col min="15888" max="15888" width="15.85546875" style="221" bestFit="1" customWidth="1"/>
    <col min="15889" max="15889" width="10.7109375" style="221" customWidth="1"/>
    <col min="15890" max="15890" width="18" style="221" customWidth="1"/>
    <col min="15891" max="15891" width="17" style="221" customWidth="1"/>
    <col min="15892" max="15892" width="14.85546875" style="221" bestFit="1" customWidth="1"/>
    <col min="15893" max="15893" width="7.28515625" style="221" bestFit="1" customWidth="1"/>
    <col min="15894" max="16128" width="9.140625" style="221"/>
    <col min="16129" max="16129" width="10.140625" style="221" customWidth="1"/>
    <col min="16130" max="16130" width="16.7109375" style="221" customWidth="1"/>
    <col min="16131" max="16131" width="33.140625" style="221" customWidth="1"/>
    <col min="16132" max="16132" width="20.42578125" style="221" customWidth="1"/>
    <col min="16133" max="16133" width="15.5703125" style="221" customWidth="1"/>
    <col min="16134" max="16134" width="9.140625" style="221" customWidth="1"/>
    <col min="16135" max="16135" width="9.140625" style="221"/>
    <col min="16136" max="16136" width="18.7109375" style="221" bestFit="1" customWidth="1"/>
    <col min="16137" max="16137" width="32.85546875" style="221" customWidth="1"/>
    <col min="16138" max="16138" width="15.28515625" style="221" customWidth="1"/>
    <col min="16139" max="16139" width="18" style="221" bestFit="1" customWidth="1"/>
    <col min="16140" max="16140" width="15.7109375" style="221" bestFit="1" customWidth="1"/>
    <col min="16141" max="16142" width="0" style="221" hidden="1" customWidth="1"/>
    <col min="16143" max="16143" width="16.42578125" style="221" bestFit="1" customWidth="1"/>
    <col min="16144" max="16144" width="15.85546875" style="221" bestFit="1" customWidth="1"/>
    <col min="16145" max="16145" width="10.7109375" style="221" customWidth="1"/>
    <col min="16146" max="16146" width="18" style="221" customWidth="1"/>
    <col min="16147" max="16147" width="17" style="221" customWidth="1"/>
    <col min="16148" max="16148" width="14.85546875" style="221" bestFit="1" customWidth="1"/>
    <col min="16149" max="16149" width="7.28515625" style="221" bestFit="1" customWidth="1"/>
    <col min="16150" max="16384" width="9.140625" style="221"/>
  </cols>
  <sheetData>
    <row r="1" spans="1:21" ht="30" customHeight="1" thickBot="1">
      <c r="A1" s="220" t="s">
        <v>299</v>
      </c>
      <c r="B1" s="220"/>
      <c r="C1" s="220"/>
      <c r="D1" s="220"/>
      <c r="E1" s="220"/>
      <c r="H1" s="222" t="s">
        <v>300</v>
      </c>
      <c r="I1" s="223" t="s">
        <v>301</v>
      </c>
      <c r="J1" s="224" t="s">
        <v>302</v>
      </c>
      <c r="K1" s="225" t="s">
        <v>303</v>
      </c>
      <c r="L1" s="225" t="s">
        <v>304</v>
      </c>
      <c r="M1" s="225" t="s">
        <v>305</v>
      </c>
      <c r="N1" s="225" t="s">
        <v>306</v>
      </c>
      <c r="O1" s="225" t="s">
        <v>307</v>
      </c>
      <c r="P1" s="226" t="s">
        <v>308</v>
      </c>
      <c r="Q1" s="227" t="s">
        <v>309</v>
      </c>
      <c r="R1" s="224" t="s">
        <v>206</v>
      </c>
      <c r="S1" s="223" t="s">
        <v>310</v>
      </c>
      <c r="T1" s="224" t="s">
        <v>311</v>
      </c>
      <c r="U1" s="224" t="s">
        <v>312</v>
      </c>
    </row>
    <row r="2" spans="1:21" ht="13.5" thickBot="1">
      <c r="A2" s="228" t="s">
        <v>3</v>
      </c>
      <c r="B2" s="229" t="s">
        <v>313</v>
      </c>
      <c r="C2" s="228" t="s">
        <v>314</v>
      </c>
      <c r="D2" s="228" t="s">
        <v>315</v>
      </c>
      <c r="E2" s="230" t="s">
        <v>316</v>
      </c>
    </row>
    <row r="3" spans="1:21" s="235" customFormat="1" ht="15">
      <c r="A3" s="231">
        <v>40528</v>
      </c>
      <c r="B3" s="232" t="s">
        <v>317</v>
      </c>
      <c r="C3" s="233" t="s">
        <v>318</v>
      </c>
      <c r="D3" s="234">
        <v>122994.75</v>
      </c>
      <c r="E3" s="234">
        <f>D3</f>
        <v>122994.75</v>
      </c>
      <c r="F3" s="235">
        <v>1</v>
      </c>
    </row>
    <row r="4" spans="1:21" s="235" customFormat="1" ht="15">
      <c r="A4" s="231">
        <v>40568</v>
      </c>
      <c r="B4" s="232" t="s">
        <v>319</v>
      </c>
      <c r="C4" s="233" t="s">
        <v>318</v>
      </c>
      <c r="D4" s="234">
        <v>45969.68</v>
      </c>
      <c r="E4" s="234">
        <f t="shared" ref="E4:E47" si="0">D4+E3</f>
        <v>168964.43</v>
      </c>
      <c r="F4" s="235">
        <f>F3+1</f>
        <v>2</v>
      </c>
    </row>
    <row r="5" spans="1:21" s="235" customFormat="1" ht="15">
      <c r="A5" s="231">
        <v>40623</v>
      </c>
      <c r="B5" s="232" t="s">
        <v>320</v>
      </c>
      <c r="C5" s="233" t="s">
        <v>318</v>
      </c>
      <c r="D5" s="234">
        <v>58563.21</v>
      </c>
      <c r="E5" s="234">
        <f t="shared" si="0"/>
        <v>227527.63999999998</v>
      </c>
      <c r="F5" s="235">
        <f t="shared" ref="F5:F48" si="1">F4+1</f>
        <v>3</v>
      </c>
    </row>
    <row r="6" spans="1:21" s="235" customFormat="1" ht="15">
      <c r="A6" s="231">
        <v>40673</v>
      </c>
      <c r="B6" s="232" t="s">
        <v>321</v>
      </c>
      <c r="C6" s="233" t="s">
        <v>318</v>
      </c>
      <c r="D6" s="234">
        <v>43060.81</v>
      </c>
      <c r="E6" s="234">
        <f t="shared" si="0"/>
        <v>270588.44999999995</v>
      </c>
      <c r="F6" s="235">
        <f t="shared" si="1"/>
        <v>4</v>
      </c>
    </row>
    <row r="7" spans="1:21" s="235" customFormat="1" ht="15">
      <c r="A7" s="231">
        <v>40876</v>
      </c>
      <c r="B7" s="232" t="s">
        <v>322</v>
      </c>
      <c r="C7" s="233" t="s">
        <v>318</v>
      </c>
      <c r="D7" s="234">
        <v>28933.18</v>
      </c>
      <c r="E7" s="234">
        <f t="shared" si="0"/>
        <v>299521.62999999995</v>
      </c>
      <c r="F7" s="235">
        <f t="shared" si="1"/>
        <v>5</v>
      </c>
    </row>
    <row r="8" spans="1:21" s="235" customFormat="1" ht="15.75" thickBot="1">
      <c r="A8" s="231">
        <v>41037</v>
      </c>
      <c r="B8" s="232" t="s">
        <v>323</v>
      </c>
      <c r="C8" s="233" t="s">
        <v>318</v>
      </c>
      <c r="D8" s="234">
        <v>208339.37</v>
      </c>
      <c r="E8" s="234">
        <f t="shared" si="0"/>
        <v>507860.99999999994</v>
      </c>
      <c r="F8" s="235">
        <f t="shared" si="1"/>
        <v>6</v>
      </c>
    </row>
    <row r="9" spans="1:21" s="235" customFormat="1" ht="15">
      <c r="A9" s="231">
        <v>41182</v>
      </c>
      <c r="B9" s="232" t="s">
        <v>324</v>
      </c>
      <c r="C9" s="233" t="s">
        <v>325</v>
      </c>
      <c r="D9" s="234">
        <v>217237.28</v>
      </c>
      <c r="E9" s="234">
        <f t="shared" si="0"/>
        <v>725098.27999999991</v>
      </c>
      <c r="F9" s="235">
        <f t="shared" si="1"/>
        <v>7</v>
      </c>
      <c r="H9" s="236" t="s">
        <v>326</v>
      </c>
      <c r="I9" s="236" t="s">
        <v>327</v>
      </c>
      <c r="J9" s="224" t="s">
        <v>328</v>
      </c>
      <c r="K9" s="237">
        <v>122994.75</v>
      </c>
      <c r="L9" s="237"/>
      <c r="M9" s="237"/>
      <c r="N9" s="237"/>
      <c r="O9" s="237"/>
      <c r="P9" s="238">
        <v>122994.75</v>
      </c>
      <c r="Q9" s="239">
        <v>1656</v>
      </c>
      <c r="R9" s="240">
        <v>122994.75</v>
      </c>
      <c r="S9" s="236" t="s">
        <v>317</v>
      </c>
      <c r="T9" s="224"/>
    </row>
    <row r="10" spans="1:21" s="235" customFormat="1" ht="15">
      <c r="A10" s="231">
        <v>41183</v>
      </c>
      <c r="B10" s="232" t="s">
        <v>329</v>
      </c>
      <c r="C10" s="233" t="s">
        <v>318</v>
      </c>
      <c r="D10" s="234">
        <v>96910.5</v>
      </c>
      <c r="E10" s="234">
        <f t="shared" si="0"/>
        <v>822008.77999999991</v>
      </c>
      <c r="F10" s="235">
        <f t="shared" si="1"/>
        <v>8</v>
      </c>
      <c r="H10" s="236" t="s">
        <v>330</v>
      </c>
      <c r="I10" s="236" t="s">
        <v>327</v>
      </c>
      <c r="J10" s="224" t="s">
        <v>328</v>
      </c>
      <c r="K10" s="237">
        <v>45969.68</v>
      </c>
      <c r="L10" s="237"/>
      <c r="M10" s="237"/>
      <c r="N10" s="237"/>
      <c r="O10" s="237"/>
      <c r="P10" s="241">
        <v>45969.68</v>
      </c>
      <c r="Q10" s="239">
        <v>1668</v>
      </c>
      <c r="R10" s="240">
        <v>45969.68</v>
      </c>
      <c r="S10" s="236" t="s">
        <v>319</v>
      </c>
      <c r="T10" s="224"/>
    </row>
    <row r="11" spans="1:21" s="235" customFormat="1" ht="15">
      <c r="A11" s="231">
        <v>41205</v>
      </c>
      <c r="B11" s="232" t="s">
        <v>331</v>
      </c>
      <c r="C11" s="233" t="s">
        <v>325</v>
      </c>
      <c r="D11" s="234">
        <v>137157.26999999999</v>
      </c>
      <c r="E11" s="234">
        <f t="shared" si="0"/>
        <v>959166.04999999993</v>
      </c>
      <c r="F11" s="235">
        <f t="shared" si="1"/>
        <v>9</v>
      </c>
      <c r="H11" s="223" t="s">
        <v>332</v>
      </c>
      <c r="I11" s="236" t="s">
        <v>327</v>
      </c>
      <c r="J11" s="224" t="s">
        <v>328</v>
      </c>
      <c r="K11" s="237">
        <v>58563.21</v>
      </c>
      <c r="L11" s="237"/>
      <c r="M11" s="237"/>
      <c r="N11" s="237"/>
      <c r="O11" s="237"/>
      <c r="P11" s="241">
        <v>58563.21</v>
      </c>
      <c r="Q11" s="239">
        <v>1675</v>
      </c>
      <c r="R11" s="240">
        <v>58563.21</v>
      </c>
      <c r="S11" s="236" t="s">
        <v>320</v>
      </c>
      <c r="T11" s="224"/>
    </row>
    <row r="12" spans="1:21" s="235" customFormat="1" ht="15.75" thickBot="1">
      <c r="A12" s="231">
        <v>41222</v>
      </c>
      <c r="B12" s="232" t="s">
        <v>333</v>
      </c>
      <c r="C12" s="233" t="s">
        <v>318</v>
      </c>
      <c r="D12" s="234">
        <v>58146.3</v>
      </c>
      <c r="E12" s="234">
        <f t="shared" si="0"/>
        <v>1017312.35</v>
      </c>
      <c r="F12" s="235">
        <f t="shared" si="1"/>
        <v>10</v>
      </c>
      <c r="H12" s="236" t="s">
        <v>334</v>
      </c>
      <c r="I12" s="236" t="s">
        <v>327</v>
      </c>
      <c r="J12" s="224" t="s">
        <v>328</v>
      </c>
      <c r="K12" s="237">
        <v>43060.81</v>
      </c>
      <c r="L12" s="237"/>
      <c r="M12" s="237"/>
      <c r="N12" s="237"/>
      <c r="O12" s="237"/>
      <c r="P12" s="242">
        <v>43060.81</v>
      </c>
      <c r="Q12" s="239">
        <v>1700</v>
      </c>
      <c r="R12" s="243">
        <v>43060.81</v>
      </c>
      <c r="S12" s="236" t="s">
        <v>321</v>
      </c>
      <c r="T12" s="224"/>
    </row>
    <row r="13" spans="1:21" s="235" customFormat="1" ht="15">
      <c r="A13" s="231">
        <v>41242</v>
      </c>
      <c r="B13" s="232" t="s">
        <v>335</v>
      </c>
      <c r="C13" s="233" t="s">
        <v>325</v>
      </c>
      <c r="D13" s="234">
        <v>515767.1</v>
      </c>
      <c r="E13" s="234">
        <f t="shared" si="0"/>
        <v>1533079.45</v>
      </c>
      <c r="F13" s="235">
        <f t="shared" si="1"/>
        <v>11</v>
      </c>
      <c r="H13" s="223" t="s">
        <v>336</v>
      </c>
      <c r="I13" s="223" t="s">
        <v>337</v>
      </c>
      <c r="J13" s="224" t="s">
        <v>328</v>
      </c>
      <c r="K13" s="237">
        <v>28933.18</v>
      </c>
      <c r="L13" s="237"/>
      <c r="M13" s="237"/>
      <c r="N13" s="237"/>
      <c r="O13" s="237"/>
      <c r="P13" s="244">
        <v>28933.18</v>
      </c>
      <c r="Q13" s="227">
        <v>1755</v>
      </c>
      <c r="R13" s="243">
        <v>28933.18</v>
      </c>
      <c r="S13" s="223" t="s">
        <v>322</v>
      </c>
      <c r="T13" s="224">
        <v>15000</v>
      </c>
    </row>
    <row r="14" spans="1:21" s="235" customFormat="1" ht="15">
      <c r="A14" s="231">
        <v>41260</v>
      </c>
      <c r="B14" s="232" t="s">
        <v>338</v>
      </c>
      <c r="C14" s="233" t="s">
        <v>318</v>
      </c>
      <c r="D14" s="234">
        <v>62022.720000000001</v>
      </c>
      <c r="E14" s="234">
        <f t="shared" si="0"/>
        <v>1595102.17</v>
      </c>
      <c r="F14" s="235">
        <f t="shared" si="1"/>
        <v>12</v>
      </c>
      <c r="H14" s="223" t="s">
        <v>339</v>
      </c>
      <c r="I14" s="223" t="s">
        <v>337</v>
      </c>
      <c r="J14" s="224" t="s">
        <v>328</v>
      </c>
      <c r="K14" s="237">
        <v>208339.37</v>
      </c>
      <c r="L14" s="237"/>
      <c r="M14" s="237"/>
      <c r="N14" s="237"/>
      <c r="O14" s="237"/>
      <c r="P14" s="244">
        <v>208339.37</v>
      </c>
      <c r="Q14" s="227">
        <v>1796</v>
      </c>
      <c r="R14" s="243">
        <v>208339.37000000002</v>
      </c>
      <c r="S14" s="223" t="s">
        <v>340</v>
      </c>
      <c r="T14" s="224">
        <v>15000</v>
      </c>
    </row>
    <row r="15" spans="1:21" s="235" customFormat="1" ht="15">
      <c r="A15" s="231">
        <v>41260</v>
      </c>
      <c r="B15" s="232" t="s">
        <v>341</v>
      </c>
      <c r="C15" s="233" t="s">
        <v>325</v>
      </c>
      <c r="D15" s="234">
        <v>1096247.3899999999</v>
      </c>
      <c r="E15" s="234">
        <f t="shared" si="0"/>
        <v>2691349.5599999996</v>
      </c>
      <c r="F15" s="235">
        <f t="shared" si="1"/>
        <v>13</v>
      </c>
      <c r="H15" s="223" t="s">
        <v>342</v>
      </c>
      <c r="I15" s="223" t="s">
        <v>343</v>
      </c>
      <c r="J15" s="224" t="s">
        <v>328</v>
      </c>
      <c r="K15" s="245">
        <v>217237.28</v>
      </c>
      <c r="L15" s="245"/>
      <c r="M15" s="245"/>
      <c r="N15" s="245"/>
      <c r="O15" s="299">
        <v>173790.00400000002</v>
      </c>
      <c r="P15" s="247">
        <v>43447.276000000005</v>
      </c>
      <c r="Q15" s="227">
        <v>1825</v>
      </c>
      <c r="R15" s="243">
        <v>217237.28000000003</v>
      </c>
      <c r="S15" s="223" t="s">
        <v>324</v>
      </c>
      <c r="T15" s="224">
        <v>15000</v>
      </c>
    </row>
    <row r="16" spans="1:21" s="235" customFormat="1" ht="15">
      <c r="A16" s="231">
        <v>41278</v>
      </c>
      <c r="B16" s="232" t="s">
        <v>344</v>
      </c>
      <c r="C16" s="233" t="s">
        <v>345</v>
      </c>
      <c r="D16" s="234">
        <v>180</v>
      </c>
      <c r="E16" s="234">
        <f t="shared" si="0"/>
        <v>2691529.5599999996</v>
      </c>
      <c r="F16" s="235">
        <f t="shared" si="1"/>
        <v>14</v>
      </c>
      <c r="H16" s="223" t="s">
        <v>342</v>
      </c>
      <c r="I16" s="223" t="s">
        <v>327</v>
      </c>
      <c r="J16" s="224" t="s">
        <v>328</v>
      </c>
      <c r="K16" s="245">
        <v>96910.5</v>
      </c>
      <c r="L16" s="245"/>
      <c r="M16" s="245"/>
      <c r="N16" s="245"/>
      <c r="O16" s="302">
        <v>77528.000000000015</v>
      </c>
      <c r="P16" s="247">
        <v>19382.500000000004</v>
      </c>
      <c r="Q16" s="227">
        <v>1826</v>
      </c>
      <c r="R16" s="243">
        <v>96910.500000000015</v>
      </c>
      <c r="S16" s="223" t="s">
        <v>346</v>
      </c>
      <c r="T16" s="224">
        <v>15000</v>
      </c>
    </row>
    <row r="17" spans="1:20" s="235" customFormat="1" ht="15">
      <c r="A17" s="231">
        <v>41282</v>
      </c>
      <c r="B17" s="232" t="s">
        <v>347</v>
      </c>
      <c r="C17" s="233" t="s">
        <v>318</v>
      </c>
      <c r="D17" s="234">
        <v>34887.78</v>
      </c>
      <c r="E17" s="234">
        <f t="shared" si="0"/>
        <v>2726417.3399999994</v>
      </c>
      <c r="F17" s="235">
        <f t="shared" si="1"/>
        <v>15</v>
      </c>
      <c r="H17" s="223" t="s">
        <v>348</v>
      </c>
      <c r="I17" s="223" t="s">
        <v>343</v>
      </c>
      <c r="J17" s="224" t="s">
        <v>328</v>
      </c>
      <c r="K17" s="245">
        <v>137157.26999999999</v>
      </c>
      <c r="L17" s="245"/>
      <c r="M17" s="245"/>
      <c r="N17" s="245"/>
      <c r="O17" s="299">
        <v>109725.99599999998</v>
      </c>
      <c r="P17" s="248">
        <v>27431.273999999998</v>
      </c>
      <c r="Q17" s="227">
        <v>1834</v>
      </c>
      <c r="R17" s="243">
        <v>137157.26999999999</v>
      </c>
      <c r="S17" s="223" t="s">
        <v>331</v>
      </c>
      <c r="T17" s="224">
        <v>15000</v>
      </c>
    </row>
    <row r="18" spans="1:20" s="235" customFormat="1" ht="15">
      <c r="A18" s="231">
        <v>41298</v>
      </c>
      <c r="B18" s="232" t="s">
        <v>349</v>
      </c>
      <c r="C18" s="233" t="s">
        <v>345</v>
      </c>
      <c r="D18" s="234">
        <v>360</v>
      </c>
      <c r="E18" s="234">
        <f t="shared" si="0"/>
        <v>2726777.3399999994</v>
      </c>
      <c r="F18" s="235">
        <f t="shared" si="1"/>
        <v>16</v>
      </c>
      <c r="H18" s="223" t="s">
        <v>348</v>
      </c>
      <c r="I18" s="223" t="s">
        <v>327</v>
      </c>
      <c r="J18" s="224" t="s">
        <v>328</v>
      </c>
      <c r="K18" s="245">
        <v>58146.3</v>
      </c>
      <c r="L18" s="245"/>
      <c r="M18" s="245"/>
      <c r="N18" s="245"/>
      <c r="O18" s="302">
        <v>46517.000000000007</v>
      </c>
      <c r="P18" s="248">
        <v>11629.300000000003</v>
      </c>
      <c r="Q18" s="227">
        <v>1836</v>
      </c>
      <c r="R18" s="243">
        <v>58146.30000000001</v>
      </c>
      <c r="S18" s="223" t="s">
        <v>350</v>
      </c>
      <c r="T18" s="224">
        <v>15000</v>
      </c>
    </row>
    <row r="19" spans="1:20" s="235" customFormat="1" ht="15">
      <c r="A19" s="231">
        <v>41304</v>
      </c>
      <c r="B19" s="232" t="s">
        <v>351</v>
      </c>
      <c r="C19" s="233" t="s">
        <v>318</v>
      </c>
      <c r="D19" s="234">
        <v>38764.199999999997</v>
      </c>
      <c r="E19" s="234">
        <f t="shared" si="0"/>
        <v>2765541.5399999996</v>
      </c>
      <c r="F19" s="235">
        <f t="shared" si="1"/>
        <v>17</v>
      </c>
      <c r="H19" s="223" t="s">
        <v>352</v>
      </c>
      <c r="I19" s="223" t="s">
        <v>343</v>
      </c>
      <c r="J19" s="224" t="s">
        <v>328</v>
      </c>
      <c r="K19" s="245">
        <v>515767.1</v>
      </c>
      <c r="L19" s="245"/>
      <c r="M19" s="245"/>
      <c r="N19" s="245"/>
      <c r="O19" s="299">
        <v>412614</v>
      </c>
      <c r="P19" s="246">
        <v>103153.09999999999</v>
      </c>
      <c r="Q19" s="227">
        <v>1843</v>
      </c>
      <c r="R19" s="243">
        <v>515767.1</v>
      </c>
      <c r="S19" s="223" t="s">
        <v>335</v>
      </c>
      <c r="T19" s="224">
        <v>15000</v>
      </c>
    </row>
    <row r="20" spans="1:20" s="235" customFormat="1" ht="15">
      <c r="A20" s="231">
        <v>41304</v>
      </c>
      <c r="B20" s="232" t="s">
        <v>353</v>
      </c>
      <c r="C20" s="233" t="s">
        <v>325</v>
      </c>
      <c r="D20" s="234">
        <v>722702.11</v>
      </c>
      <c r="E20" s="234">
        <f t="shared" si="0"/>
        <v>3488243.6499999994</v>
      </c>
      <c r="F20" s="235">
        <f t="shared" si="1"/>
        <v>18</v>
      </c>
      <c r="H20" s="223" t="s">
        <v>352</v>
      </c>
      <c r="I20" s="223" t="s">
        <v>327</v>
      </c>
      <c r="J20" s="224" t="s">
        <v>328</v>
      </c>
      <c r="K20" s="245">
        <v>62022.720000000001</v>
      </c>
      <c r="L20" s="245"/>
      <c r="M20" s="245"/>
      <c r="N20" s="245"/>
      <c r="O20" s="302">
        <v>49617.996000000006</v>
      </c>
      <c r="P20" s="246">
        <v>12404.724000000002</v>
      </c>
      <c r="Q20" s="227">
        <v>1849</v>
      </c>
      <c r="R20" s="243">
        <v>62022.720000000008</v>
      </c>
      <c r="S20" s="223" t="s">
        <v>354</v>
      </c>
      <c r="T20" s="224">
        <v>15000</v>
      </c>
    </row>
    <row r="21" spans="1:20" s="235" customFormat="1" ht="15">
      <c r="A21" s="231">
        <v>41306</v>
      </c>
      <c r="B21" s="232" t="s">
        <v>355</v>
      </c>
      <c r="C21" s="233" t="s">
        <v>356</v>
      </c>
      <c r="D21" s="234">
        <v>269.36</v>
      </c>
      <c r="E21" s="234">
        <f t="shared" si="0"/>
        <v>3488513.0099999993</v>
      </c>
      <c r="F21" s="235">
        <f t="shared" si="1"/>
        <v>19</v>
      </c>
      <c r="H21" s="223" t="s">
        <v>352</v>
      </c>
      <c r="I21" s="223" t="s">
        <v>343</v>
      </c>
      <c r="J21" s="224" t="s">
        <v>328</v>
      </c>
      <c r="K21" s="245">
        <v>1096247.3899999999</v>
      </c>
      <c r="L21" s="245"/>
      <c r="M21" s="245"/>
      <c r="N21" s="245"/>
      <c r="O21" s="261">
        <v>876998.00199999998</v>
      </c>
      <c r="P21" s="249">
        <v>219249.38800000001</v>
      </c>
      <c r="Q21" s="227">
        <v>1848</v>
      </c>
      <c r="R21" s="243">
        <v>1096247.3899999999</v>
      </c>
      <c r="S21" s="223" t="s">
        <v>341</v>
      </c>
      <c r="T21" s="224">
        <v>15000</v>
      </c>
    </row>
    <row r="22" spans="1:20" s="235" customFormat="1" ht="15">
      <c r="A22" s="231">
        <v>41309</v>
      </c>
      <c r="B22" s="232" t="s">
        <v>357</v>
      </c>
      <c r="C22" s="233" t="s">
        <v>358</v>
      </c>
      <c r="D22" s="234">
        <v>379.65</v>
      </c>
      <c r="E22" s="234">
        <f t="shared" si="0"/>
        <v>3488892.6599999992</v>
      </c>
      <c r="F22" s="235">
        <f t="shared" si="1"/>
        <v>20</v>
      </c>
      <c r="H22" s="223" t="s">
        <v>359</v>
      </c>
      <c r="I22" s="223" t="s">
        <v>360</v>
      </c>
      <c r="J22" s="224" t="s">
        <v>328</v>
      </c>
      <c r="K22" s="245">
        <v>180</v>
      </c>
      <c r="L22" s="245"/>
      <c r="M22" s="250"/>
      <c r="N22" s="245"/>
      <c r="O22" s="302">
        <f>114+30</f>
        <v>144</v>
      </c>
      <c r="P22" s="251">
        <v>36</v>
      </c>
      <c r="Q22" s="227">
        <v>1853</v>
      </c>
      <c r="R22" s="243">
        <v>180</v>
      </c>
      <c r="S22" s="223" t="s">
        <v>361</v>
      </c>
    </row>
    <row r="23" spans="1:20" s="235" customFormat="1" ht="15">
      <c r="A23" s="231">
        <v>41309</v>
      </c>
      <c r="B23" s="232" t="s">
        <v>362</v>
      </c>
      <c r="C23" s="233" t="s">
        <v>358</v>
      </c>
      <c r="D23" s="234">
        <v>379.65</v>
      </c>
      <c r="E23" s="234">
        <f t="shared" si="0"/>
        <v>3489272.3099999991</v>
      </c>
      <c r="F23" s="235">
        <f t="shared" si="1"/>
        <v>21</v>
      </c>
      <c r="H23" s="223" t="s">
        <v>359</v>
      </c>
      <c r="I23" s="223" t="s">
        <v>327</v>
      </c>
      <c r="J23" s="224" t="s">
        <v>328</v>
      </c>
      <c r="K23" s="245">
        <v>34887.78</v>
      </c>
      <c r="L23" s="245"/>
      <c r="M23" s="245"/>
      <c r="N23" s="245"/>
      <c r="O23" s="299">
        <v>27910.004000000001</v>
      </c>
      <c r="P23" s="251">
        <v>6977.7760000000007</v>
      </c>
      <c r="Q23" s="227">
        <v>1855</v>
      </c>
      <c r="R23" s="243">
        <v>34887.78</v>
      </c>
      <c r="S23" s="223" t="s">
        <v>363</v>
      </c>
      <c r="T23" s="224">
        <v>15000</v>
      </c>
    </row>
    <row r="24" spans="1:20" s="235" customFormat="1" ht="15">
      <c r="A24" s="231">
        <v>41309</v>
      </c>
      <c r="B24" s="232" t="s">
        <v>364</v>
      </c>
      <c r="C24" s="233" t="s">
        <v>358</v>
      </c>
      <c r="D24" s="234">
        <v>379.65</v>
      </c>
      <c r="E24" s="234">
        <f t="shared" si="0"/>
        <v>3489651.959999999</v>
      </c>
      <c r="F24" s="235">
        <f t="shared" si="1"/>
        <v>22</v>
      </c>
      <c r="H24" s="223" t="s">
        <v>359</v>
      </c>
      <c r="I24" s="223" t="s">
        <v>360</v>
      </c>
      <c r="J24" s="224" t="s">
        <v>328</v>
      </c>
      <c r="K24" s="245">
        <v>360</v>
      </c>
      <c r="L24" s="245"/>
      <c r="M24" s="245"/>
      <c r="N24" s="245"/>
      <c r="O24" s="302">
        <v>288</v>
      </c>
      <c r="P24" s="251">
        <v>72</v>
      </c>
      <c r="Q24" s="227">
        <v>1856</v>
      </c>
      <c r="R24" s="243">
        <v>360</v>
      </c>
      <c r="S24" s="223" t="s">
        <v>365</v>
      </c>
      <c r="T24" s="224">
        <v>15000</v>
      </c>
    </row>
    <row r="25" spans="1:20" s="235" customFormat="1" ht="15">
      <c r="A25" s="231">
        <v>41309</v>
      </c>
      <c r="B25" s="232" t="s">
        <v>366</v>
      </c>
      <c r="C25" s="233" t="s">
        <v>358</v>
      </c>
      <c r="D25" s="234">
        <v>379.65</v>
      </c>
      <c r="E25" s="234">
        <f t="shared" si="0"/>
        <v>3490031.6099999989</v>
      </c>
      <c r="F25" s="235">
        <f t="shared" si="1"/>
        <v>23</v>
      </c>
      <c r="H25" s="223" t="s">
        <v>367</v>
      </c>
      <c r="I25" s="223" t="s">
        <v>327</v>
      </c>
      <c r="J25" s="224" t="s">
        <v>328</v>
      </c>
      <c r="K25" s="245">
        <v>38764.199999999997</v>
      </c>
      <c r="L25" s="245"/>
      <c r="M25" s="245"/>
      <c r="N25" s="245"/>
      <c r="O25" s="299">
        <v>31011.360000000001</v>
      </c>
      <c r="P25" s="251">
        <v>7752.84</v>
      </c>
      <c r="Q25" s="227">
        <v>1861</v>
      </c>
      <c r="R25" s="243">
        <v>38764.199999999997</v>
      </c>
      <c r="S25" s="223" t="s">
        <v>368</v>
      </c>
      <c r="T25" s="224">
        <v>15000</v>
      </c>
    </row>
    <row r="26" spans="1:20" s="235" customFormat="1" ht="15">
      <c r="A26" s="231">
        <v>41310</v>
      </c>
      <c r="B26" s="232" t="s">
        <v>369</v>
      </c>
      <c r="C26" s="233" t="s">
        <v>356</v>
      </c>
      <c r="D26" s="234">
        <v>16.62</v>
      </c>
      <c r="E26" s="234">
        <f t="shared" si="0"/>
        <v>3490048.2299999991</v>
      </c>
      <c r="F26" s="235">
        <f t="shared" si="1"/>
        <v>24</v>
      </c>
      <c r="H26" s="223" t="s">
        <v>367</v>
      </c>
      <c r="I26" s="223" t="s">
        <v>343</v>
      </c>
      <c r="J26" s="224" t="s">
        <v>328</v>
      </c>
      <c r="K26" s="245">
        <v>722702.11</v>
      </c>
      <c r="L26" s="245"/>
      <c r="M26" s="245"/>
      <c r="N26" s="245"/>
      <c r="O26" s="261">
        <v>578161.68799999997</v>
      </c>
      <c r="P26" s="251">
        <v>144540.42199999999</v>
      </c>
      <c r="Q26" s="227">
        <v>1860</v>
      </c>
      <c r="R26" s="243">
        <v>722702.11</v>
      </c>
      <c r="S26" s="223" t="s">
        <v>353</v>
      </c>
      <c r="T26" s="224">
        <v>15000</v>
      </c>
    </row>
    <row r="27" spans="1:20" s="235" customFormat="1" ht="15">
      <c r="A27" s="231">
        <v>41312</v>
      </c>
      <c r="B27" s="232" t="s">
        <v>370</v>
      </c>
      <c r="C27" s="233" t="s">
        <v>356</v>
      </c>
      <c r="D27" s="234">
        <v>11.39</v>
      </c>
      <c r="E27" s="234">
        <f t="shared" si="0"/>
        <v>3490059.6199999992</v>
      </c>
      <c r="F27" s="235">
        <f t="shared" si="1"/>
        <v>25</v>
      </c>
      <c r="H27" s="223" t="s">
        <v>367</v>
      </c>
      <c r="I27" s="223" t="s">
        <v>371</v>
      </c>
      <c r="J27" s="224" t="s">
        <v>328</v>
      </c>
      <c r="K27" s="245">
        <v>317.3</v>
      </c>
      <c r="L27" s="245"/>
      <c r="M27" s="245"/>
      <c r="N27" s="245"/>
      <c r="O27" s="261">
        <v>253.84000000000003</v>
      </c>
      <c r="P27" s="251">
        <v>63.460000000000008</v>
      </c>
      <c r="Q27" s="227">
        <v>50054</v>
      </c>
      <c r="R27" s="243">
        <v>317.30000000000007</v>
      </c>
      <c r="S27" s="223"/>
      <c r="T27" s="224">
        <v>15000</v>
      </c>
    </row>
    <row r="28" spans="1:20" s="235" customFormat="1" ht="15">
      <c r="A28" s="231">
        <v>41316</v>
      </c>
      <c r="B28" s="232" t="s">
        <v>372</v>
      </c>
      <c r="C28" s="233" t="s">
        <v>356</v>
      </c>
      <c r="D28" s="234">
        <v>19.93</v>
      </c>
      <c r="E28" s="234">
        <f t="shared" si="0"/>
        <v>3490079.5499999993</v>
      </c>
      <c r="F28" s="235">
        <f t="shared" si="1"/>
        <v>26</v>
      </c>
      <c r="H28" s="223" t="s">
        <v>367</v>
      </c>
      <c r="I28" s="223" t="s">
        <v>373</v>
      </c>
      <c r="J28" s="224" t="s">
        <v>328</v>
      </c>
      <c r="K28" s="245">
        <v>1518.6</v>
      </c>
      <c r="L28" s="245"/>
      <c r="M28" s="245"/>
      <c r="N28" s="245"/>
      <c r="O28" s="299">
        <v>1214.8799999999999</v>
      </c>
      <c r="P28" s="251">
        <v>303.71999999999997</v>
      </c>
      <c r="Q28" s="227">
        <v>50063</v>
      </c>
      <c r="R28" s="243">
        <v>1518.6</v>
      </c>
      <c r="S28" s="223"/>
      <c r="T28" s="224">
        <v>15000</v>
      </c>
    </row>
    <row r="29" spans="1:20" s="235" customFormat="1" ht="15">
      <c r="A29" s="231">
        <v>41332</v>
      </c>
      <c r="B29" s="232" t="s">
        <v>374</v>
      </c>
      <c r="C29" s="233" t="s">
        <v>325</v>
      </c>
      <c r="D29" s="234">
        <v>452360.89</v>
      </c>
      <c r="E29" s="234">
        <f t="shared" si="0"/>
        <v>3942440.4399999995</v>
      </c>
      <c r="F29" s="235">
        <f t="shared" si="1"/>
        <v>27</v>
      </c>
      <c r="H29" s="223" t="s">
        <v>375</v>
      </c>
      <c r="I29" s="223" t="s">
        <v>343</v>
      </c>
      <c r="J29" s="224" t="s">
        <v>328</v>
      </c>
      <c r="K29" s="245">
        <v>452360.89</v>
      </c>
      <c r="L29" s="245"/>
      <c r="M29" s="250"/>
      <c r="N29" s="245"/>
      <c r="O29" s="299">
        <v>361889</v>
      </c>
      <c r="P29" s="251">
        <v>90471.888000000021</v>
      </c>
      <c r="Q29" s="227">
        <v>1873</v>
      </c>
      <c r="R29" s="243">
        <v>452360.89000000007</v>
      </c>
      <c r="S29" s="223" t="s">
        <v>374</v>
      </c>
      <c r="T29" s="224">
        <v>15000</v>
      </c>
    </row>
    <row r="30" spans="1:20" s="235" customFormat="1" ht="15">
      <c r="A30" s="231">
        <v>41333</v>
      </c>
      <c r="B30" s="232" t="s">
        <v>376</v>
      </c>
      <c r="C30" s="233" t="s">
        <v>377</v>
      </c>
      <c r="D30" s="234">
        <v>80000</v>
      </c>
      <c r="E30" s="234">
        <f t="shared" si="0"/>
        <v>4022440.4399999995</v>
      </c>
      <c r="F30" s="235">
        <f t="shared" si="1"/>
        <v>28</v>
      </c>
      <c r="H30" s="223" t="s">
        <v>375</v>
      </c>
      <c r="I30" s="223" t="s">
        <v>378</v>
      </c>
      <c r="J30" s="224" t="s">
        <v>328</v>
      </c>
      <c r="K30" s="245">
        <v>80000</v>
      </c>
      <c r="L30" s="245"/>
      <c r="M30" s="245"/>
      <c r="N30" s="245"/>
      <c r="O30" s="299">
        <v>64000</v>
      </c>
      <c r="P30" s="251">
        <v>16000</v>
      </c>
      <c r="Q30" s="227">
        <v>1881</v>
      </c>
      <c r="R30" s="243">
        <v>80000</v>
      </c>
      <c r="S30" s="223" t="s">
        <v>379</v>
      </c>
      <c r="T30" s="224">
        <v>15000</v>
      </c>
    </row>
    <row r="31" spans="1:20" s="235" customFormat="1" ht="15">
      <c r="A31" s="231">
        <v>41344</v>
      </c>
      <c r="B31" s="232" t="s">
        <v>380</v>
      </c>
      <c r="C31" s="233" t="s">
        <v>345</v>
      </c>
      <c r="D31" s="234">
        <v>360</v>
      </c>
      <c r="E31" s="234">
        <f t="shared" si="0"/>
        <v>4022800.4399999995</v>
      </c>
      <c r="F31" s="235">
        <f t="shared" si="1"/>
        <v>29</v>
      </c>
      <c r="H31" s="223" t="s">
        <v>381</v>
      </c>
      <c r="I31" s="223" t="s">
        <v>360</v>
      </c>
      <c r="J31" s="224" t="s">
        <v>328</v>
      </c>
      <c r="K31" s="245">
        <v>360</v>
      </c>
      <c r="L31" s="245"/>
      <c r="M31" s="245"/>
      <c r="N31" s="245"/>
      <c r="O31" s="261">
        <v>288</v>
      </c>
      <c r="P31" s="252">
        <v>72</v>
      </c>
      <c r="Q31" s="227">
        <v>1892</v>
      </c>
      <c r="R31" s="243">
        <v>360</v>
      </c>
      <c r="S31" s="223" t="s">
        <v>380</v>
      </c>
      <c r="T31" s="224">
        <v>15000</v>
      </c>
    </row>
    <row r="32" spans="1:20" s="235" customFormat="1" ht="15">
      <c r="A32" s="231">
        <v>41346</v>
      </c>
      <c r="B32" s="232" t="s">
        <v>382</v>
      </c>
      <c r="C32" s="233" t="s">
        <v>318</v>
      </c>
      <c r="D32" s="234">
        <v>77528.399999999994</v>
      </c>
      <c r="E32" s="234">
        <f t="shared" si="0"/>
        <v>4100328.8399999994</v>
      </c>
      <c r="F32" s="235">
        <f t="shared" si="1"/>
        <v>30</v>
      </c>
      <c r="H32" s="223" t="s">
        <v>383</v>
      </c>
      <c r="I32" s="223" t="s">
        <v>327</v>
      </c>
      <c r="J32" s="224" t="s">
        <v>328</v>
      </c>
      <c r="K32" s="245">
        <v>77528.399999999994</v>
      </c>
      <c r="L32" s="245"/>
      <c r="M32" s="250"/>
      <c r="N32" s="245"/>
      <c r="O32" s="261">
        <v>62023</v>
      </c>
      <c r="P32" s="253">
        <v>15505.4</v>
      </c>
      <c r="Q32" s="227">
        <v>1884</v>
      </c>
      <c r="R32" s="243">
        <v>77528.399999999994</v>
      </c>
      <c r="S32" s="223" t="s">
        <v>384</v>
      </c>
      <c r="T32" s="224">
        <v>15000</v>
      </c>
    </row>
    <row r="33" spans="1:21" s="235" customFormat="1" ht="15">
      <c r="A33" s="231">
        <v>41361</v>
      </c>
      <c r="B33" s="232" t="s">
        <v>385</v>
      </c>
      <c r="C33" s="233" t="s">
        <v>325</v>
      </c>
      <c r="D33" s="234">
        <v>325039.40999999997</v>
      </c>
      <c r="E33" s="234">
        <f t="shared" si="0"/>
        <v>4425368.2499999991</v>
      </c>
      <c r="F33" s="235">
        <f t="shared" si="1"/>
        <v>31</v>
      </c>
      <c r="H33" s="223" t="s">
        <v>383</v>
      </c>
      <c r="I33" s="223" t="s">
        <v>343</v>
      </c>
      <c r="J33" s="224" t="s">
        <v>328</v>
      </c>
      <c r="K33" s="245">
        <v>325039.40999999997</v>
      </c>
      <c r="L33" s="245"/>
      <c r="M33" s="245"/>
      <c r="N33" s="245"/>
      <c r="O33" s="261">
        <v>260031.99799999999</v>
      </c>
      <c r="P33" s="253">
        <v>65007.411999999997</v>
      </c>
      <c r="Q33" s="227">
        <v>1887</v>
      </c>
      <c r="R33" s="243">
        <v>325039.40999999997</v>
      </c>
      <c r="S33" s="223" t="s">
        <v>385</v>
      </c>
      <c r="T33" s="224">
        <v>15000</v>
      </c>
    </row>
    <row r="34" spans="1:21" s="235" customFormat="1" ht="15">
      <c r="A34" s="231">
        <v>41364</v>
      </c>
      <c r="B34" s="232" t="s">
        <v>386</v>
      </c>
      <c r="C34" s="233" t="s">
        <v>377</v>
      </c>
      <c r="D34" s="234">
        <v>9933</v>
      </c>
      <c r="E34" s="234">
        <f t="shared" si="0"/>
        <v>4435301.2499999991</v>
      </c>
      <c r="F34" s="235">
        <f t="shared" si="1"/>
        <v>32</v>
      </c>
      <c r="H34" s="223" t="s">
        <v>383</v>
      </c>
      <c r="I34" s="224" t="s">
        <v>378</v>
      </c>
      <c r="J34" s="224" t="s">
        <v>328</v>
      </c>
      <c r="K34" s="245">
        <v>9933</v>
      </c>
      <c r="L34" s="245"/>
      <c r="M34" s="250"/>
      <c r="N34" s="245"/>
      <c r="O34" s="299">
        <v>7946.0000000000009</v>
      </c>
      <c r="P34" s="253">
        <v>1987.0000000000002</v>
      </c>
      <c r="Q34" s="227">
        <v>1888</v>
      </c>
      <c r="R34" s="243">
        <v>9933.0000000000018</v>
      </c>
      <c r="S34" s="223" t="s">
        <v>386</v>
      </c>
      <c r="T34" s="224">
        <v>15000</v>
      </c>
    </row>
    <row r="35" spans="1:21" s="235" customFormat="1" ht="15">
      <c r="A35" s="231">
        <v>41394</v>
      </c>
      <c r="B35" s="232" t="s">
        <v>387</v>
      </c>
      <c r="C35" s="233" t="s">
        <v>325</v>
      </c>
      <c r="D35" s="234">
        <v>101937.35</v>
      </c>
      <c r="E35" s="234">
        <f t="shared" si="0"/>
        <v>4537238.5999999987</v>
      </c>
      <c r="F35" s="235">
        <f t="shared" si="1"/>
        <v>33</v>
      </c>
      <c r="H35" s="223" t="s">
        <v>381</v>
      </c>
      <c r="I35" s="223" t="s">
        <v>343</v>
      </c>
      <c r="J35" s="224" t="s">
        <v>328</v>
      </c>
      <c r="K35" s="245">
        <v>101937.35</v>
      </c>
      <c r="L35" s="245"/>
      <c r="M35" s="250"/>
      <c r="N35" s="245"/>
      <c r="O35" s="261">
        <v>81550</v>
      </c>
      <c r="P35" s="252">
        <v>20387.350000000002</v>
      </c>
      <c r="Q35" s="227">
        <v>1890</v>
      </c>
      <c r="R35" s="243">
        <v>101937.35</v>
      </c>
      <c r="S35" s="223" t="s">
        <v>387</v>
      </c>
      <c r="T35" s="224">
        <v>15000</v>
      </c>
    </row>
    <row r="36" spans="1:21" s="235" customFormat="1" ht="15">
      <c r="A36" s="231">
        <v>41414</v>
      </c>
      <c r="B36" s="232" t="s">
        <v>388</v>
      </c>
      <c r="C36" s="233" t="s">
        <v>345</v>
      </c>
      <c r="D36" s="234">
        <v>360</v>
      </c>
      <c r="E36" s="234">
        <f t="shared" si="0"/>
        <v>4537598.5999999987</v>
      </c>
      <c r="F36" s="235">
        <f t="shared" si="1"/>
        <v>34</v>
      </c>
      <c r="H36" s="223" t="s">
        <v>381</v>
      </c>
      <c r="I36" s="223" t="s">
        <v>360</v>
      </c>
      <c r="J36" s="224" t="s">
        <v>328</v>
      </c>
      <c r="K36" s="245">
        <v>360</v>
      </c>
      <c r="L36" s="245"/>
      <c r="M36" s="245"/>
      <c r="N36" s="245"/>
      <c r="O36" s="261">
        <v>288</v>
      </c>
      <c r="P36" s="252">
        <v>72</v>
      </c>
      <c r="Q36" s="227">
        <v>1895</v>
      </c>
      <c r="R36" s="243">
        <v>360</v>
      </c>
      <c r="S36" s="223" t="s">
        <v>388</v>
      </c>
      <c r="T36" s="224">
        <v>15000</v>
      </c>
    </row>
    <row r="37" spans="1:21" ht="15">
      <c r="A37" s="254">
        <v>41428</v>
      </c>
      <c r="B37" s="255" t="s">
        <v>389</v>
      </c>
      <c r="C37" s="233" t="s">
        <v>325</v>
      </c>
      <c r="D37" s="256">
        <v>112352.43</v>
      </c>
      <c r="E37" s="234">
        <f t="shared" si="0"/>
        <v>4649951.0299999984</v>
      </c>
      <c r="F37" s="235">
        <f t="shared" si="1"/>
        <v>35</v>
      </c>
      <c r="H37" s="223" t="s">
        <v>390</v>
      </c>
      <c r="I37" s="223" t="s">
        <v>343</v>
      </c>
      <c r="J37" s="224" t="s">
        <v>328</v>
      </c>
      <c r="K37" s="245">
        <v>112352.43</v>
      </c>
      <c r="L37" s="245"/>
      <c r="M37" s="245"/>
      <c r="N37" s="245"/>
      <c r="O37" s="299">
        <v>89882.004000000001</v>
      </c>
      <c r="P37" s="258">
        <v>22470.425999999999</v>
      </c>
      <c r="Q37" s="227">
        <v>1898</v>
      </c>
      <c r="R37" s="243">
        <v>112352.43</v>
      </c>
      <c r="S37" s="223" t="s">
        <v>389</v>
      </c>
      <c r="T37" s="224">
        <v>15000</v>
      </c>
      <c r="U37" s="235"/>
    </row>
    <row r="38" spans="1:21" ht="15">
      <c r="A38" s="254">
        <v>41443</v>
      </c>
      <c r="B38" s="255" t="s">
        <v>391</v>
      </c>
      <c r="C38" s="233" t="s">
        <v>325</v>
      </c>
      <c r="D38" s="256">
        <v>28841.05</v>
      </c>
      <c r="E38" s="234">
        <f t="shared" si="0"/>
        <v>4678792.0799999982</v>
      </c>
      <c r="F38" s="235">
        <f t="shared" si="1"/>
        <v>36</v>
      </c>
      <c r="H38" s="259" t="s">
        <v>390</v>
      </c>
      <c r="I38" s="223" t="s">
        <v>343</v>
      </c>
      <c r="J38" s="224" t="s">
        <v>328</v>
      </c>
      <c r="K38" s="245">
        <v>28841.05</v>
      </c>
      <c r="L38" s="245"/>
      <c r="M38" s="245"/>
      <c r="N38" s="245"/>
      <c r="O38" s="261">
        <v>23073</v>
      </c>
      <c r="P38" s="258">
        <v>5768.05</v>
      </c>
      <c r="Q38" s="227">
        <v>1912</v>
      </c>
      <c r="R38" s="243">
        <v>28841.05</v>
      </c>
      <c r="S38" s="223" t="s">
        <v>391</v>
      </c>
      <c r="T38" s="224">
        <v>15000</v>
      </c>
      <c r="U38" s="235"/>
    </row>
    <row r="39" spans="1:21" ht="15">
      <c r="A39" s="254">
        <v>41486</v>
      </c>
      <c r="B39" s="260" t="s">
        <v>392</v>
      </c>
      <c r="C39" s="233" t="s">
        <v>325</v>
      </c>
      <c r="D39" s="256">
        <v>96327.15</v>
      </c>
      <c r="E39" s="234">
        <f t="shared" si="0"/>
        <v>4775119.2299999986</v>
      </c>
      <c r="F39" s="235">
        <f t="shared" si="1"/>
        <v>37</v>
      </c>
      <c r="H39" s="223" t="s">
        <v>393</v>
      </c>
      <c r="I39" s="223" t="s">
        <v>343</v>
      </c>
      <c r="J39" s="224" t="s">
        <v>328</v>
      </c>
      <c r="K39" s="245">
        <v>96327.15</v>
      </c>
      <c r="L39" s="245"/>
      <c r="M39" s="245"/>
      <c r="N39" s="245"/>
      <c r="O39" s="246">
        <v>77061.72</v>
      </c>
      <c r="P39" s="246">
        <v>19265.43</v>
      </c>
      <c r="Q39" s="227">
        <v>1924</v>
      </c>
      <c r="R39" s="243">
        <v>96327.15</v>
      </c>
      <c r="S39" s="223" t="s">
        <v>392</v>
      </c>
      <c r="U39" s="224"/>
    </row>
    <row r="40" spans="1:21" ht="15">
      <c r="A40" s="254">
        <v>41517</v>
      </c>
      <c r="B40" s="260" t="s">
        <v>394</v>
      </c>
      <c r="C40" s="233" t="s">
        <v>395</v>
      </c>
      <c r="D40" s="256">
        <v>37800</v>
      </c>
      <c r="E40" s="234">
        <f t="shared" si="0"/>
        <v>4812919.2299999986</v>
      </c>
      <c r="F40" s="235">
        <f t="shared" si="1"/>
        <v>38</v>
      </c>
      <c r="H40" s="223" t="s">
        <v>396</v>
      </c>
      <c r="I40" s="223" t="s">
        <v>343</v>
      </c>
      <c r="J40" s="224" t="s">
        <v>328</v>
      </c>
      <c r="K40" s="245">
        <v>19344.11</v>
      </c>
      <c r="L40" s="245"/>
      <c r="M40" s="245"/>
      <c r="N40" s="245"/>
      <c r="O40" s="246">
        <v>15475.288</v>
      </c>
      <c r="P40" s="253">
        <v>3868.8220000000001</v>
      </c>
      <c r="Q40" s="227">
        <v>1935</v>
      </c>
      <c r="R40" s="243">
        <v>19344.11</v>
      </c>
      <c r="S40" s="223" t="s">
        <v>397</v>
      </c>
      <c r="T40" s="224">
        <v>15000</v>
      </c>
      <c r="U40" s="224"/>
    </row>
    <row r="41" spans="1:21" ht="15">
      <c r="A41" s="254">
        <v>41528</v>
      </c>
      <c r="B41" s="260" t="s">
        <v>397</v>
      </c>
      <c r="C41" s="233" t="s">
        <v>325</v>
      </c>
      <c r="D41" s="256">
        <v>19344.11</v>
      </c>
      <c r="E41" s="234">
        <f t="shared" si="0"/>
        <v>4832263.3399999989</v>
      </c>
      <c r="F41" s="235">
        <f t="shared" si="1"/>
        <v>39</v>
      </c>
      <c r="H41" s="223" t="s">
        <v>396</v>
      </c>
      <c r="I41" s="223" t="s">
        <v>398</v>
      </c>
      <c r="J41" s="224" t="s">
        <v>328</v>
      </c>
      <c r="K41" s="245">
        <v>37800</v>
      </c>
      <c r="L41" s="245"/>
      <c r="M41" s="245"/>
      <c r="N41" s="245"/>
      <c r="O41" s="246">
        <v>30240</v>
      </c>
      <c r="P41" s="253">
        <v>7560</v>
      </c>
      <c r="Q41" s="227">
        <v>1937</v>
      </c>
      <c r="R41" s="243">
        <v>37800</v>
      </c>
      <c r="S41" s="223" t="s">
        <v>394</v>
      </c>
      <c r="T41" s="224">
        <v>15000</v>
      </c>
      <c r="U41" s="224"/>
    </row>
    <row r="42" spans="1:21" ht="15">
      <c r="A42" s="254">
        <v>41551</v>
      </c>
      <c r="B42" s="260" t="s">
        <v>399</v>
      </c>
      <c r="C42" s="233" t="s">
        <v>318</v>
      </c>
      <c r="D42" s="256">
        <v>11629.26</v>
      </c>
      <c r="E42" s="234">
        <f t="shared" si="0"/>
        <v>4843892.5999999987</v>
      </c>
      <c r="F42" s="235">
        <f t="shared" si="1"/>
        <v>40</v>
      </c>
      <c r="H42" s="223" t="s">
        <v>396</v>
      </c>
      <c r="I42" s="223" t="s">
        <v>327</v>
      </c>
      <c r="J42" s="224" t="s">
        <v>328</v>
      </c>
      <c r="K42" s="245">
        <v>11629.26</v>
      </c>
      <c r="L42" s="245"/>
      <c r="M42" s="245"/>
      <c r="N42" s="245"/>
      <c r="O42" s="246">
        <v>9303.4080000000013</v>
      </c>
      <c r="P42" s="253">
        <v>2325.8520000000003</v>
      </c>
      <c r="Q42" s="227">
        <v>1939</v>
      </c>
      <c r="R42" s="243">
        <v>11629.260000000002</v>
      </c>
      <c r="S42" s="223" t="s">
        <v>400</v>
      </c>
      <c r="T42" s="224">
        <v>15000</v>
      </c>
      <c r="U42" s="224"/>
    </row>
    <row r="43" spans="1:21" ht="15">
      <c r="A43" s="254">
        <v>41563</v>
      </c>
      <c r="B43" s="255" t="s">
        <v>401</v>
      </c>
      <c r="C43" s="233" t="s">
        <v>395</v>
      </c>
      <c r="D43" s="256">
        <v>950</v>
      </c>
      <c r="E43" s="234">
        <f t="shared" si="0"/>
        <v>4844842.5999999987</v>
      </c>
      <c r="F43" s="235">
        <f t="shared" si="1"/>
        <v>41</v>
      </c>
      <c r="H43" s="223" t="s">
        <v>396</v>
      </c>
      <c r="I43" s="223" t="s">
        <v>398</v>
      </c>
      <c r="J43" s="224" t="s">
        <v>328</v>
      </c>
      <c r="K43" s="245">
        <v>950</v>
      </c>
      <c r="L43" s="245"/>
      <c r="M43" s="250"/>
      <c r="N43" s="245"/>
      <c r="O43" s="246">
        <v>760</v>
      </c>
      <c r="P43" s="253">
        <v>190</v>
      </c>
      <c r="Q43" s="227">
        <v>1943</v>
      </c>
      <c r="R43" s="243">
        <v>950</v>
      </c>
      <c r="S43" s="223" t="s">
        <v>401</v>
      </c>
      <c r="T43" s="224">
        <v>15000</v>
      </c>
      <c r="U43" s="224"/>
    </row>
    <row r="44" spans="1:21" ht="15">
      <c r="A44" s="254">
        <v>41541</v>
      </c>
      <c r="B44" s="255" t="s">
        <v>402</v>
      </c>
      <c r="C44" s="233" t="s">
        <v>325</v>
      </c>
      <c r="D44" s="256">
        <v>64297.99</v>
      </c>
      <c r="E44" s="234">
        <f t="shared" si="0"/>
        <v>4909140.5899999989</v>
      </c>
      <c r="F44" s="235">
        <f t="shared" si="1"/>
        <v>42</v>
      </c>
      <c r="H44" s="223" t="s">
        <v>396</v>
      </c>
      <c r="I44" s="223" t="s">
        <v>343</v>
      </c>
      <c r="J44" s="224" t="s">
        <v>328</v>
      </c>
      <c r="K44" s="245">
        <v>64297.99</v>
      </c>
      <c r="L44" s="245"/>
      <c r="M44" s="245"/>
      <c r="N44" s="245"/>
      <c r="O44" s="246">
        <v>51438.392</v>
      </c>
      <c r="P44" s="253">
        <v>12859.598</v>
      </c>
      <c r="Q44" s="227">
        <v>1946</v>
      </c>
      <c r="R44" s="243">
        <v>64297.99</v>
      </c>
      <c r="S44" s="223"/>
      <c r="T44" s="262" t="s">
        <v>403</v>
      </c>
      <c r="U44" s="224"/>
    </row>
    <row r="45" spans="1:21" ht="15">
      <c r="A45" s="254">
        <v>41592</v>
      </c>
      <c r="B45" s="255" t="s">
        <v>404</v>
      </c>
      <c r="C45" s="233" t="s">
        <v>318</v>
      </c>
      <c r="D45" s="256">
        <v>7752.84</v>
      </c>
      <c r="E45" s="234">
        <f t="shared" si="0"/>
        <v>4916893.4299999988</v>
      </c>
      <c r="F45" s="235">
        <f t="shared" si="1"/>
        <v>43</v>
      </c>
      <c r="H45" s="223" t="s">
        <v>405</v>
      </c>
      <c r="I45" s="223" t="s">
        <v>327</v>
      </c>
      <c r="J45" s="224" t="s">
        <v>328</v>
      </c>
      <c r="K45" s="245">
        <v>7752.84</v>
      </c>
      <c r="L45" s="245"/>
      <c r="M45" s="245"/>
      <c r="N45" s="245"/>
      <c r="O45" s="246">
        <v>6202.2720000000008</v>
      </c>
      <c r="P45" s="257">
        <v>1550.5680000000002</v>
      </c>
      <c r="Q45" s="227">
        <v>1957</v>
      </c>
      <c r="R45" s="243">
        <v>7752.8400000000011</v>
      </c>
      <c r="S45" s="223" t="s">
        <v>406</v>
      </c>
      <c r="T45" s="224">
        <v>15000</v>
      </c>
      <c r="U45" s="224"/>
    </row>
    <row r="46" spans="1:21" ht="15">
      <c r="A46" s="254">
        <v>41578</v>
      </c>
      <c r="B46" s="260" t="s">
        <v>407</v>
      </c>
      <c r="C46" s="233" t="s">
        <v>325</v>
      </c>
      <c r="D46" s="256">
        <v>10142.1</v>
      </c>
      <c r="E46" s="234">
        <f t="shared" si="0"/>
        <v>4927035.5299999984</v>
      </c>
      <c r="F46" s="235">
        <f t="shared" si="1"/>
        <v>44</v>
      </c>
      <c r="H46" s="223" t="s">
        <v>408</v>
      </c>
      <c r="I46" s="223" t="s">
        <v>343</v>
      </c>
      <c r="J46" s="224" t="s">
        <v>328</v>
      </c>
      <c r="K46" s="245">
        <v>10142.1</v>
      </c>
      <c r="L46" s="245"/>
      <c r="M46" s="245"/>
      <c r="N46" s="245"/>
      <c r="O46" s="246">
        <v>8113.68</v>
      </c>
      <c r="P46" s="257">
        <v>2028.42</v>
      </c>
      <c r="Q46" s="227">
        <v>1964</v>
      </c>
      <c r="R46" s="243">
        <v>10142.1</v>
      </c>
      <c r="S46" s="223" t="s">
        <v>407</v>
      </c>
      <c r="T46" s="224">
        <v>15000</v>
      </c>
      <c r="U46" s="224"/>
    </row>
    <row r="47" spans="1:21" ht="15">
      <c r="A47" s="263">
        <v>41793</v>
      </c>
      <c r="B47" s="264" t="s">
        <v>409</v>
      </c>
      <c r="C47" s="265" t="s">
        <v>410</v>
      </c>
      <c r="D47" s="266">
        <v>538</v>
      </c>
      <c r="E47" s="267">
        <f t="shared" si="0"/>
        <v>4927573.5299999984</v>
      </c>
      <c r="F47" s="235">
        <f t="shared" si="1"/>
        <v>45</v>
      </c>
      <c r="H47" s="223" t="s">
        <v>411</v>
      </c>
      <c r="I47" s="223" t="s">
        <v>412</v>
      </c>
      <c r="J47" s="224" t="s">
        <v>328</v>
      </c>
      <c r="K47" s="245">
        <v>538</v>
      </c>
      <c r="L47" s="245"/>
      <c r="M47" s="245"/>
      <c r="N47" s="245"/>
      <c r="O47" s="246">
        <v>430.40000000000003</v>
      </c>
      <c r="P47" s="268">
        <v>107.60000000000001</v>
      </c>
      <c r="Q47" s="227">
        <v>2014</v>
      </c>
      <c r="R47" s="243">
        <v>538</v>
      </c>
      <c r="S47" s="223" t="s">
        <v>409</v>
      </c>
      <c r="T47" s="262" t="s">
        <v>403</v>
      </c>
      <c r="U47" s="224"/>
    </row>
    <row r="48" spans="1:21" ht="15">
      <c r="A48" s="263">
        <v>41829</v>
      </c>
      <c r="B48" s="264" t="s">
        <v>413</v>
      </c>
      <c r="C48" s="265" t="s">
        <v>410</v>
      </c>
      <c r="D48" s="266">
        <v>341</v>
      </c>
      <c r="E48" s="267">
        <f>D48+E47</f>
        <v>4927914.5299999984</v>
      </c>
      <c r="F48" s="235">
        <f t="shared" si="1"/>
        <v>46</v>
      </c>
      <c r="H48" s="223" t="s">
        <v>414</v>
      </c>
      <c r="I48" s="224" t="s">
        <v>415</v>
      </c>
      <c r="J48" s="224" t="s">
        <v>416</v>
      </c>
      <c r="K48" s="245">
        <v>341</v>
      </c>
      <c r="L48" s="245"/>
      <c r="M48" s="245"/>
      <c r="N48" s="245"/>
      <c r="O48" s="245"/>
      <c r="P48" s="269">
        <f>K48</f>
        <v>341</v>
      </c>
      <c r="Q48" s="227">
        <v>2025</v>
      </c>
      <c r="R48" s="243">
        <f>SUM(L48:P48)</f>
        <v>341</v>
      </c>
      <c r="S48" s="223" t="s">
        <v>413</v>
      </c>
      <c r="T48" s="224">
        <v>15000</v>
      </c>
    </row>
    <row r="49" spans="1:20" ht="15">
      <c r="A49" s="263">
        <v>41851</v>
      </c>
      <c r="B49" s="264" t="s">
        <v>417</v>
      </c>
      <c r="C49" s="265" t="s">
        <v>325</v>
      </c>
      <c r="D49" s="266">
        <v>162312.37</v>
      </c>
      <c r="E49" s="267">
        <f>+E48+D49</f>
        <v>5090226.8999999985</v>
      </c>
      <c r="F49" s="235">
        <f>+F48+1</f>
        <v>47</v>
      </c>
      <c r="H49" s="223" t="s">
        <v>418</v>
      </c>
      <c r="I49" s="224" t="s">
        <v>343</v>
      </c>
      <c r="J49" s="224" t="s">
        <v>416</v>
      </c>
      <c r="K49" s="245">
        <v>162312.37</v>
      </c>
      <c r="L49" s="245"/>
      <c r="M49" s="245"/>
      <c r="N49" s="245"/>
      <c r="O49" s="270">
        <f>K49*0.8</f>
        <v>129849.89600000001</v>
      </c>
      <c r="P49" s="271">
        <f>K49*0.2</f>
        <v>32462.474000000002</v>
      </c>
      <c r="Q49" s="227">
        <v>2045</v>
      </c>
      <c r="R49" s="243">
        <v>162312.37</v>
      </c>
      <c r="S49" s="223" t="s">
        <v>417</v>
      </c>
      <c r="T49" s="224">
        <v>15000</v>
      </c>
    </row>
    <row r="50" spans="1:20" ht="15">
      <c r="A50" s="263">
        <v>42155</v>
      </c>
      <c r="B50" s="272" t="s">
        <v>419</v>
      </c>
      <c r="C50" s="265" t="s">
        <v>325</v>
      </c>
      <c r="D50" s="266">
        <v>9796</v>
      </c>
      <c r="E50" s="267">
        <f>+E49+D50</f>
        <v>5100022.8999999985</v>
      </c>
      <c r="F50" s="235">
        <v>48</v>
      </c>
      <c r="H50" s="273" t="s">
        <v>420</v>
      </c>
      <c r="I50" s="223" t="s">
        <v>343</v>
      </c>
      <c r="J50" s="223" t="s">
        <v>416</v>
      </c>
      <c r="K50" s="237">
        <v>9796</v>
      </c>
      <c r="L50" s="237"/>
      <c r="M50" s="237"/>
      <c r="N50" s="237"/>
      <c r="O50" s="274">
        <v>7836.8</v>
      </c>
      <c r="P50" s="275">
        <v>1959.2</v>
      </c>
      <c r="Q50" s="227">
        <v>2082</v>
      </c>
      <c r="R50" s="243">
        <v>9796</v>
      </c>
      <c r="S50" s="223" t="s">
        <v>419</v>
      </c>
      <c r="T50" s="276">
        <v>15000</v>
      </c>
    </row>
    <row r="51" spans="1:20" ht="15">
      <c r="A51" s="254"/>
      <c r="B51" s="255" t="s">
        <v>421</v>
      </c>
      <c r="C51" s="233" t="s">
        <v>325</v>
      </c>
      <c r="D51" s="256">
        <v>60000</v>
      </c>
      <c r="E51" s="234">
        <f>+E50+D51</f>
        <v>5160022.8999999985</v>
      </c>
      <c r="F51" s="221">
        <v>49</v>
      </c>
      <c r="H51" s="277" t="s">
        <v>420</v>
      </c>
      <c r="I51" s="223" t="s">
        <v>343</v>
      </c>
      <c r="J51" s="223" t="s">
        <v>416</v>
      </c>
      <c r="K51" s="237">
        <v>60000</v>
      </c>
      <c r="L51" s="237"/>
      <c r="M51" s="237"/>
      <c r="N51" s="237"/>
      <c r="O51" s="301">
        <v>48000</v>
      </c>
      <c r="P51" s="237">
        <v>12000</v>
      </c>
      <c r="Q51" s="227">
        <v>2086</v>
      </c>
      <c r="R51" s="243">
        <v>60000</v>
      </c>
      <c r="S51" s="223" t="s">
        <v>421</v>
      </c>
      <c r="T51" s="276">
        <v>15000</v>
      </c>
    </row>
    <row r="52" spans="1:20" ht="15">
      <c r="A52" s="254"/>
      <c r="B52" s="255"/>
      <c r="C52" s="233"/>
      <c r="D52" s="256"/>
      <c r="E52" s="234"/>
      <c r="H52" s="277" t="s">
        <v>420</v>
      </c>
      <c r="I52" s="223" t="s">
        <v>422</v>
      </c>
      <c r="J52" s="223"/>
      <c r="K52" s="237"/>
      <c r="L52" s="278">
        <v>1280000</v>
      </c>
      <c r="M52" s="278"/>
      <c r="N52" s="278"/>
      <c r="O52" s="278">
        <v>-1280000</v>
      </c>
      <c r="P52" s="237"/>
      <c r="Q52" s="227"/>
      <c r="R52" s="243"/>
      <c r="S52" s="223"/>
      <c r="T52" s="276"/>
    </row>
    <row r="53" spans="1:20" ht="15">
      <c r="A53" s="254"/>
      <c r="B53" s="255"/>
      <c r="C53" s="279"/>
      <c r="D53" s="256"/>
      <c r="E53" s="256"/>
      <c r="H53" s="273"/>
      <c r="I53" s="223"/>
      <c r="J53" s="223"/>
      <c r="K53" s="237"/>
      <c r="L53" s="237"/>
      <c r="M53" s="237"/>
      <c r="N53" s="237"/>
      <c r="O53" s="237"/>
      <c r="P53" s="237"/>
      <c r="Q53" s="227"/>
      <c r="R53" s="243"/>
      <c r="S53" s="223"/>
      <c r="T53" s="276"/>
    </row>
    <row r="54" spans="1:20">
      <c r="B54" s="255"/>
      <c r="D54" s="280" t="s">
        <v>423</v>
      </c>
      <c r="E54" s="281">
        <v>5160022.9000000004</v>
      </c>
      <c r="F54" s="221" t="s">
        <v>424</v>
      </c>
      <c r="K54" s="282">
        <f t="shared" ref="K54:P54" si="2">SUM(K9:K53)</f>
        <v>5160022.8999999985</v>
      </c>
      <c r="L54" s="282">
        <f t="shared" si="2"/>
        <v>1280000</v>
      </c>
      <c r="M54" s="282">
        <f t="shared" si="2"/>
        <v>0</v>
      </c>
      <c r="N54" s="282">
        <f t="shared" si="2"/>
        <v>0</v>
      </c>
      <c r="O54" s="282">
        <f t="shared" si="2"/>
        <v>2441457.6280000005</v>
      </c>
      <c r="P54" s="282">
        <f t="shared" si="2"/>
        <v>1438565.2699999996</v>
      </c>
      <c r="R54" s="282">
        <f>SUM(R9:R51)</f>
        <v>5160022.8999999994</v>
      </c>
    </row>
    <row r="55" spans="1:20" ht="15">
      <c r="B55" s="255"/>
      <c r="D55" s="283" t="s">
        <v>425</v>
      </c>
      <c r="E55" s="284">
        <f>+E54-(SUM(D3:D51))</f>
        <v>0</v>
      </c>
      <c r="F55" s="221" t="s">
        <v>426</v>
      </c>
      <c r="L55" s="285">
        <f>L54/$K$54</f>
        <v>0.24806091461338289</v>
      </c>
      <c r="M55" s="285">
        <f>$L$54/L54</f>
        <v>1</v>
      </c>
      <c r="N55" s="285" t="e">
        <f>$L$54/M54</f>
        <v>#DIV/0!</v>
      </c>
      <c r="O55" s="285">
        <f>O54/$K$54</f>
        <v>0.47314860327460972</v>
      </c>
      <c r="P55" s="285">
        <f>P54/$K$54</f>
        <v>0.27879048172441251</v>
      </c>
    </row>
    <row r="56" spans="1:20">
      <c r="B56" s="255"/>
      <c r="D56" s="235"/>
      <c r="E56" s="235"/>
      <c r="I56" s="221" t="s">
        <v>427</v>
      </c>
      <c r="J56" s="282">
        <f>P54</f>
        <v>1438565.2699999996</v>
      </c>
    </row>
    <row r="57" spans="1:20">
      <c r="B57" s="255"/>
      <c r="D57" s="286" t="s">
        <v>428</v>
      </c>
      <c r="E57" s="287"/>
      <c r="F57" s="288" t="s">
        <v>429</v>
      </c>
      <c r="I57" s="255" t="s">
        <v>430</v>
      </c>
      <c r="J57" s="282">
        <v>-1297939.04</v>
      </c>
    </row>
    <row r="58" spans="1:20" ht="15.75" thickBot="1">
      <c r="B58" s="255"/>
      <c r="D58" s="289" t="s">
        <v>431</v>
      </c>
      <c r="E58" s="290">
        <f>O54</f>
        <v>2441457.6280000005</v>
      </c>
      <c r="F58" s="291">
        <f>E58/E54</f>
        <v>0.47314860327460956</v>
      </c>
      <c r="I58" s="255" t="s">
        <v>432</v>
      </c>
      <c r="J58" s="292">
        <f>SUM(J56:J57)</f>
        <v>140626.22999999952</v>
      </c>
    </row>
    <row r="59" spans="1:20" ht="15.75" thickTop="1">
      <c r="B59" s="255"/>
      <c r="C59" s="293"/>
      <c r="D59" s="289" t="s">
        <v>433</v>
      </c>
      <c r="E59" s="290">
        <f>P54</f>
        <v>1438565.2699999996</v>
      </c>
      <c r="F59" s="291">
        <f>E59/E54</f>
        <v>0.2787904817244124</v>
      </c>
    </row>
    <row r="60" spans="1:20" ht="15">
      <c r="B60" s="255"/>
      <c r="C60" s="282"/>
      <c r="D60" s="294" t="s">
        <v>434</v>
      </c>
      <c r="E60" s="295">
        <f>L54</f>
        <v>1280000</v>
      </c>
      <c r="F60" s="291">
        <f>E60/E54</f>
        <v>0.24806091461338281</v>
      </c>
    </row>
    <row r="61" spans="1:20">
      <c r="B61" s="255"/>
      <c r="E61" s="282">
        <f>SUM(E58:E60)</f>
        <v>5160022.898</v>
      </c>
    </row>
    <row r="62" spans="1:20">
      <c r="B62" s="255"/>
    </row>
    <row r="63" spans="1:20">
      <c r="B63" s="255"/>
      <c r="D63" s="221" t="s">
        <v>435</v>
      </c>
      <c r="E63" s="296">
        <v>1297939.04</v>
      </c>
    </row>
    <row r="64" spans="1:20">
      <c r="B64" s="255"/>
      <c r="D64" s="221" t="s">
        <v>436</v>
      </c>
      <c r="E64" s="297">
        <f>E65-E63</f>
        <v>140626.22999999952</v>
      </c>
    </row>
    <row r="65" spans="2:5" ht="13.5" thickBot="1">
      <c r="B65" s="255"/>
      <c r="D65" s="288" t="s">
        <v>286</v>
      </c>
      <c r="E65" s="298">
        <f>E59</f>
        <v>1438565.2699999996</v>
      </c>
    </row>
    <row r="66" spans="2:5" ht="13.5" thickTop="1">
      <c r="B66" s="255"/>
    </row>
    <row r="67" spans="2:5">
      <c r="B67" s="255"/>
    </row>
    <row r="68" spans="2:5">
      <c r="B68" s="255"/>
    </row>
    <row r="69" spans="2:5">
      <c r="B69" s="255"/>
    </row>
    <row r="70" spans="2:5">
      <c r="B70" s="255"/>
    </row>
    <row r="71" spans="2:5">
      <c r="B71" s="255"/>
    </row>
    <row r="72" spans="2:5">
      <c r="B72" s="255"/>
    </row>
    <row r="73" spans="2:5">
      <c r="B73" s="255"/>
    </row>
    <row r="74" spans="2:5">
      <c r="B74" s="255"/>
    </row>
    <row r="75" spans="2:5">
      <c r="B75" s="255"/>
    </row>
    <row r="76" spans="2:5">
      <c r="B76" s="255"/>
    </row>
    <row r="77" spans="2:5">
      <c r="B77" s="255"/>
    </row>
    <row r="78" spans="2:5">
      <c r="B78" s="255"/>
    </row>
  </sheetData>
  <autoFilter ref="A2:E2">
    <sortState ref="A3:E41">
      <sortCondition ref="A2"/>
    </sortState>
  </autoFilter>
  <mergeCells count="1">
    <mergeCell ref="A1:E1"/>
  </mergeCells>
  <pageMargins left="0.34" right="0.26" top="0.5" bottom="0.5" header="0.3" footer="0.3"/>
  <pageSetup scale="76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66"/>
  <sheetViews>
    <sheetView tabSelected="1" topLeftCell="A22" workbookViewId="0">
      <selection activeCell="K61" sqref="K61"/>
    </sheetView>
  </sheetViews>
  <sheetFormatPr defaultRowHeight="15"/>
  <cols>
    <col min="1" max="1" width="53.140625" customWidth="1"/>
    <col min="2" max="2" width="16.7109375" bestFit="1" customWidth="1"/>
    <col min="3" max="3" width="13.85546875" bestFit="1" customWidth="1"/>
    <col min="4" max="4" width="12.5703125" bestFit="1" customWidth="1"/>
    <col min="5" max="5" width="14.28515625" bestFit="1" customWidth="1"/>
    <col min="6" max="6" width="10.5703125" customWidth="1"/>
    <col min="7" max="7" width="23.42578125" bestFit="1" customWidth="1"/>
    <col min="8" max="8" width="14.28515625" bestFit="1" customWidth="1"/>
    <col min="9" max="11" width="14.28515625" customWidth="1"/>
  </cols>
  <sheetData>
    <row r="1" spans="1:8" ht="15.75" thickBot="1"/>
    <row r="2" spans="1:8" ht="15.75" thickBot="1">
      <c r="A2" s="201" t="s">
        <v>274</v>
      </c>
      <c r="B2" s="202"/>
    </row>
    <row r="4" spans="1:8">
      <c r="A4" s="49" t="s">
        <v>270</v>
      </c>
      <c r="B4" s="185">
        <f>B15</f>
        <v>1941610.93</v>
      </c>
      <c r="C4" s="203" t="s">
        <v>276</v>
      </c>
    </row>
    <row r="5" spans="1:8">
      <c r="A5" s="48" t="s">
        <v>271</v>
      </c>
      <c r="B5" s="186">
        <f>B16+B17+D17</f>
        <v>1917261.72</v>
      </c>
      <c r="C5" s="203" t="s">
        <v>276</v>
      </c>
    </row>
    <row r="6" spans="1:8">
      <c r="A6" s="197" t="s">
        <v>283</v>
      </c>
      <c r="B6" s="198">
        <f>C19+D19</f>
        <v>557223.30000000005</v>
      </c>
      <c r="C6" s="203" t="s">
        <v>276</v>
      </c>
    </row>
    <row r="7" spans="1:8">
      <c r="A7" s="188" t="s">
        <v>262</v>
      </c>
      <c r="B7" s="189">
        <f>D20</f>
        <v>50000</v>
      </c>
      <c r="C7" s="203" t="s">
        <v>276</v>
      </c>
    </row>
    <row r="8" spans="1:8">
      <c r="A8" s="193" t="s">
        <v>266</v>
      </c>
      <c r="B8" s="194">
        <f>B18+C18+D18</f>
        <v>6173.71</v>
      </c>
      <c r="C8" s="203" t="s">
        <v>276</v>
      </c>
    </row>
    <row r="9" spans="1:8">
      <c r="B9" s="7">
        <f>SUM(B4:B8)</f>
        <v>4472269.66</v>
      </c>
    </row>
    <row r="10" spans="1:8" ht="15.75" thickBot="1"/>
    <row r="11" spans="1:8" ht="15.75" thickBot="1">
      <c r="A11" s="201" t="s">
        <v>273</v>
      </c>
      <c r="B11" s="202"/>
    </row>
    <row r="12" spans="1:8" ht="15.75" thickBot="1"/>
    <row r="13" spans="1:8">
      <c r="B13" s="169">
        <v>11400</v>
      </c>
      <c r="C13" s="169">
        <v>11500</v>
      </c>
      <c r="D13" s="169">
        <v>11600</v>
      </c>
      <c r="E13" s="169" t="s">
        <v>257</v>
      </c>
    </row>
    <row r="14" spans="1:8">
      <c r="B14" s="170" t="s">
        <v>253</v>
      </c>
      <c r="C14" s="170" t="s">
        <v>254</v>
      </c>
      <c r="D14" s="170" t="s">
        <v>255</v>
      </c>
      <c r="E14" s="170" t="s">
        <v>258</v>
      </c>
    </row>
    <row r="15" spans="1:8">
      <c r="A15" s="49" t="s">
        <v>270</v>
      </c>
      <c r="B15" s="184">
        <v>1941610.93</v>
      </c>
      <c r="C15" s="184"/>
      <c r="D15" s="184"/>
      <c r="E15" s="168">
        <f t="shared" ref="E15:E20" si="0">SUM(B15:D15)</f>
        <v>1941610.93</v>
      </c>
      <c r="F15" s="203" t="s">
        <v>277</v>
      </c>
      <c r="H15" t="s">
        <v>284</v>
      </c>
    </row>
    <row r="16" spans="1:8">
      <c r="A16" s="48" t="s">
        <v>259</v>
      </c>
      <c r="B16" s="187">
        <v>1280000</v>
      </c>
      <c r="C16" s="187"/>
      <c r="D16" s="187"/>
      <c r="E16" s="168">
        <f t="shared" si="0"/>
        <v>1280000</v>
      </c>
      <c r="F16" s="203" t="s">
        <v>277</v>
      </c>
      <c r="H16" t="s">
        <v>284</v>
      </c>
    </row>
    <row r="17" spans="1:8">
      <c r="A17" s="48" t="s">
        <v>260</v>
      </c>
      <c r="B17" s="187">
        <v>252261.72</v>
      </c>
      <c r="C17" s="187"/>
      <c r="D17" s="187">
        <v>385000</v>
      </c>
      <c r="E17" s="168">
        <f t="shared" si="0"/>
        <v>637261.72</v>
      </c>
      <c r="F17" s="203" t="s">
        <v>277</v>
      </c>
      <c r="H17" t="s">
        <v>284</v>
      </c>
    </row>
    <row r="18" spans="1:8">
      <c r="A18" s="146" t="s">
        <v>261</v>
      </c>
      <c r="B18" s="192">
        <v>5662.58</v>
      </c>
      <c r="C18" s="192">
        <v>188.72</v>
      </c>
      <c r="D18" s="192">
        <v>322.41000000000003</v>
      </c>
      <c r="E18" s="168">
        <f t="shared" si="0"/>
        <v>6173.71</v>
      </c>
      <c r="F18" s="203" t="s">
        <v>277</v>
      </c>
      <c r="H18" t="s">
        <v>282</v>
      </c>
    </row>
    <row r="19" spans="1:8">
      <c r="A19" s="197" t="s">
        <v>283</v>
      </c>
      <c r="B19" s="196"/>
      <c r="C19" s="196">
        <v>299323.84000000003</v>
      </c>
      <c r="D19" s="196">
        <v>257899.46</v>
      </c>
      <c r="E19" s="168">
        <f t="shared" si="0"/>
        <v>557223.30000000005</v>
      </c>
      <c r="F19" s="203" t="s">
        <v>277</v>
      </c>
      <c r="H19" t="s">
        <v>282</v>
      </c>
    </row>
    <row r="20" spans="1:8">
      <c r="A20" s="190" t="s">
        <v>262</v>
      </c>
      <c r="B20" s="191"/>
      <c r="C20" s="191"/>
      <c r="D20" s="191">
        <v>50000</v>
      </c>
      <c r="E20" s="168">
        <f t="shared" si="0"/>
        <v>50000</v>
      </c>
      <c r="F20" s="203" t="s">
        <v>277</v>
      </c>
      <c r="H20" t="s">
        <v>282</v>
      </c>
    </row>
    <row r="21" spans="1:8">
      <c r="A21" s="97" t="s">
        <v>263</v>
      </c>
      <c r="B21" s="168">
        <f>SUM(B15:B20)</f>
        <v>3479535.23</v>
      </c>
      <c r="C21" s="168">
        <f>SUM(C15:C20)</f>
        <v>299512.56</v>
      </c>
      <c r="D21" s="168">
        <f>SUM(D15:D20)</f>
        <v>693221.87</v>
      </c>
      <c r="E21" s="168">
        <f>SUM(E15:E20)</f>
        <v>4472269.6599999992</v>
      </c>
      <c r="F21" s="203" t="s">
        <v>277</v>
      </c>
    </row>
    <row r="25" spans="1:8">
      <c r="A25" s="2" t="s">
        <v>267</v>
      </c>
    </row>
    <row r="26" spans="1:8">
      <c r="A26" s="2" t="s">
        <v>268</v>
      </c>
      <c r="B26" s="6">
        <v>3552341.25</v>
      </c>
    </row>
    <row r="27" spans="1:8">
      <c r="A27" s="183" t="s">
        <v>269</v>
      </c>
      <c r="B27" s="195">
        <f>B4</f>
        <v>1941610.93</v>
      </c>
    </row>
    <row r="28" spans="1:8">
      <c r="B28" s="7">
        <f>B26-B27</f>
        <v>1610730.32</v>
      </c>
      <c r="C28" s="2" t="s">
        <v>278</v>
      </c>
    </row>
    <row r="29" spans="1:8">
      <c r="A29" s="205" t="s">
        <v>296</v>
      </c>
      <c r="B29" s="186">
        <f>-(1280000+252261.72)</f>
        <v>-1532261.72</v>
      </c>
      <c r="C29" t="s">
        <v>438</v>
      </c>
    </row>
    <row r="30" spans="1:8">
      <c r="A30" s="205" t="s">
        <v>297</v>
      </c>
      <c r="B30" s="214">
        <v>-5662.58</v>
      </c>
    </row>
    <row r="31" spans="1:8">
      <c r="A31" s="205" t="s">
        <v>295</v>
      </c>
      <c r="B31" s="215">
        <f>-H39-H46</f>
        <v>-38373.6774</v>
      </c>
      <c r="C31" s="204"/>
    </row>
    <row r="32" spans="1:8">
      <c r="A32" s="205" t="s">
        <v>444</v>
      </c>
      <c r="B32" s="185">
        <f>-SUM(H43:H44)</f>
        <v>-37783.67</v>
      </c>
      <c r="C32" s="204"/>
    </row>
    <row r="33" spans="1:12">
      <c r="A33" s="205" t="s">
        <v>298</v>
      </c>
      <c r="B33" s="217">
        <f>-SUM(H40:H42)</f>
        <v>-498.11999999999989</v>
      </c>
      <c r="C33" s="204"/>
    </row>
    <row r="34" spans="1:12">
      <c r="A34" s="205" t="s">
        <v>458</v>
      </c>
      <c r="B34" s="219">
        <f>B39-H38</f>
        <v>3849.4424000000581</v>
      </c>
      <c r="C34" s="204" t="s">
        <v>453</v>
      </c>
    </row>
    <row r="35" spans="1:12" ht="15.75" thickBot="1">
      <c r="B35" s="216">
        <f>SUM(B28:B34)</f>
        <v>-4.9999998491330189E-3</v>
      </c>
    </row>
    <row r="36" spans="1:12" ht="15.75" thickTop="1">
      <c r="B36" s="204"/>
      <c r="H36" s="213">
        <v>0.8</v>
      </c>
      <c r="I36" s="213">
        <v>0.2</v>
      </c>
      <c r="J36" s="212" t="s">
        <v>286</v>
      </c>
    </row>
    <row r="37" spans="1:12">
      <c r="A37" s="2" t="s">
        <v>267</v>
      </c>
      <c r="F37" s="8" t="s">
        <v>288</v>
      </c>
      <c r="G37" s="8" t="s">
        <v>290</v>
      </c>
      <c r="H37" s="211">
        <v>3621099.25</v>
      </c>
      <c r="I37" s="209">
        <v>833419.24</v>
      </c>
      <c r="J37" s="211">
        <f>SUM(H37:I37)</f>
        <v>4454518.49</v>
      </c>
      <c r="K37" s="8" t="s">
        <v>293</v>
      </c>
      <c r="L37" s="209" t="s">
        <v>287</v>
      </c>
    </row>
    <row r="38" spans="1:12">
      <c r="A38" s="199" t="s">
        <v>268</v>
      </c>
      <c r="B38" s="200">
        <f>B26</f>
        <v>3552341.25</v>
      </c>
      <c r="F38" t="s">
        <v>289</v>
      </c>
      <c r="G38" t="s">
        <v>291</v>
      </c>
      <c r="H38" s="219">
        <f>4456007.42*0.78</f>
        <v>3475685.7875999999</v>
      </c>
      <c r="I38" s="204">
        <f>4456007.42*0.22</f>
        <v>980321.6324</v>
      </c>
      <c r="J38" s="204">
        <f t="shared" ref="J38:J44" si="1">SUM(H38:I38)</f>
        <v>4456007.42</v>
      </c>
      <c r="K38" t="s">
        <v>293</v>
      </c>
    </row>
    <row r="39" spans="1:12">
      <c r="A39" s="8" t="s">
        <v>272</v>
      </c>
      <c r="B39" s="218">
        <v>3479535.23</v>
      </c>
      <c r="F39" t="s">
        <v>289</v>
      </c>
      <c r="G39" t="s">
        <v>294</v>
      </c>
      <c r="H39" s="215">
        <f>51673.83*0.78</f>
        <v>40305.587400000004</v>
      </c>
      <c r="I39" s="204">
        <f>51673.83*0.22</f>
        <v>11368.2426</v>
      </c>
      <c r="J39" s="204">
        <f t="shared" si="1"/>
        <v>51673.83</v>
      </c>
      <c r="K39" t="s">
        <v>293</v>
      </c>
    </row>
    <row r="40" spans="1:12">
      <c r="A40" s="205" t="s">
        <v>298</v>
      </c>
      <c r="B40" s="7">
        <f>B38-B39</f>
        <v>72806.020000000019</v>
      </c>
      <c r="C40" s="2" t="s">
        <v>275</v>
      </c>
      <c r="F40" t="s">
        <v>289</v>
      </c>
      <c r="G40" t="s">
        <v>285</v>
      </c>
      <c r="H40" s="217">
        <f>(3587.5-1540)*0.78</f>
        <v>1597.05</v>
      </c>
      <c r="I40" s="204">
        <f>(3587.5-1540)*0.22</f>
        <v>450.45</v>
      </c>
      <c r="J40" s="204">
        <f t="shared" si="1"/>
        <v>2047.5</v>
      </c>
      <c r="K40" t="s">
        <v>293</v>
      </c>
    </row>
    <row r="41" spans="1:12">
      <c r="A41" s="205" t="s">
        <v>295</v>
      </c>
      <c r="B41" s="215">
        <f>-H39-H46</f>
        <v>-38373.6774</v>
      </c>
      <c r="F41" t="s">
        <v>289</v>
      </c>
      <c r="G41" t="s">
        <v>292</v>
      </c>
      <c r="H41" s="303">
        <f>500*0.78</f>
        <v>390</v>
      </c>
      <c r="I41" s="304">
        <f>500*0.22</f>
        <v>110</v>
      </c>
      <c r="J41" s="304">
        <f t="shared" si="1"/>
        <v>500</v>
      </c>
      <c r="K41" t="s">
        <v>293</v>
      </c>
    </row>
    <row r="42" spans="1:12">
      <c r="A42" s="205" t="s">
        <v>444</v>
      </c>
      <c r="B42" s="185">
        <f>-SUM(H43:H44)</f>
        <v>-37783.67</v>
      </c>
      <c r="F42" t="s">
        <v>289</v>
      </c>
      <c r="G42" t="s">
        <v>443</v>
      </c>
      <c r="H42" s="303">
        <v>-1488.93</v>
      </c>
      <c r="J42" s="304">
        <f t="shared" si="1"/>
        <v>-1488.93</v>
      </c>
      <c r="K42" t="s">
        <v>440</v>
      </c>
    </row>
    <row r="43" spans="1:12">
      <c r="A43" s="205" t="s">
        <v>298</v>
      </c>
      <c r="B43" s="217">
        <f>-SUM(H40:H42)</f>
        <v>-498.11999999999989</v>
      </c>
      <c r="H43" s="185">
        <f>5000+250+5000+297+804.4+1072+1540+250</f>
        <v>14213.4</v>
      </c>
      <c r="J43" s="304">
        <f t="shared" si="1"/>
        <v>14213.4</v>
      </c>
      <c r="K43" t="s">
        <v>450</v>
      </c>
    </row>
    <row r="44" spans="1:12">
      <c r="A44" s="205" t="s">
        <v>458</v>
      </c>
      <c r="B44" s="219">
        <f>B39-H38</f>
        <v>3849.4424000000581</v>
      </c>
      <c r="H44" s="185">
        <v>23570.27</v>
      </c>
      <c r="I44" s="204">
        <f>-H44</f>
        <v>-23570.27</v>
      </c>
      <c r="J44" s="304">
        <f t="shared" si="1"/>
        <v>0</v>
      </c>
      <c r="K44" t="s">
        <v>441</v>
      </c>
    </row>
    <row r="45" spans="1:12" ht="15.75" thickBot="1">
      <c r="B45" s="216">
        <f>SUM(B40:B44)</f>
        <v>-4.999999921892595E-3</v>
      </c>
      <c r="H45" s="305">
        <f>SUM(H38:H44)</f>
        <v>3554273.1649999996</v>
      </c>
      <c r="I45" s="305">
        <f>SUM(I38:I44)</f>
        <v>968680.05499999993</v>
      </c>
      <c r="J45" s="306">
        <f>SUM(J38:J43)</f>
        <v>4522953.2200000007</v>
      </c>
      <c r="K45" t="s">
        <v>445</v>
      </c>
    </row>
    <row r="46" spans="1:12" ht="15.75" thickTop="1">
      <c r="F46" t="s">
        <v>289</v>
      </c>
      <c r="G46" t="s">
        <v>439</v>
      </c>
      <c r="H46" s="215">
        <v>-1931.91</v>
      </c>
      <c r="I46" s="204"/>
      <c r="J46" s="204"/>
      <c r="K46" t="s">
        <v>442</v>
      </c>
    </row>
    <row r="47" spans="1:12">
      <c r="A47" t="s">
        <v>281</v>
      </c>
      <c r="F47" t="s">
        <v>289</v>
      </c>
      <c r="H47" s="210">
        <f>SUM(H45:H46)</f>
        <v>3552341.2549999994</v>
      </c>
      <c r="I47" s="204"/>
      <c r="J47" s="210">
        <f>J45-J37</f>
        <v>68434.730000000447</v>
      </c>
      <c r="K47" t="s">
        <v>461</v>
      </c>
    </row>
    <row r="48" spans="1:12">
      <c r="A48" t="s">
        <v>437</v>
      </c>
      <c r="H48" s="210"/>
      <c r="I48" s="204"/>
      <c r="J48" s="210">
        <v>323.27</v>
      </c>
      <c r="K48" t="s">
        <v>460</v>
      </c>
    </row>
    <row r="49" spans="1:11" ht="15.75" thickBot="1">
      <c r="A49" t="s">
        <v>279</v>
      </c>
      <c r="H49" s="307">
        <f>H37-H47</f>
        <v>68757.995000000577</v>
      </c>
      <c r="J49" s="307">
        <f>SUM(J47:J48)</f>
        <v>68758.000000000451</v>
      </c>
    </row>
    <row r="50" spans="1:11" ht="15.75" thickTop="1">
      <c r="A50" t="s">
        <v>280</v>
      </c>
    </row>
    <row r="51" spans="1:11">
      <c r="G51" s="2" t="s">
        <v>451</v>
      </c>
      <c r="H51" s="7">
        <f>H47</f>
        <v>3552341.2549999994</v>
      </c>
      <c r="I51" s="7">
        <f>I45</f>
        <v>968680.05499999993</v>
      </c>
      <c r="J51" s="7">
        <f>SUM(H51:I51)</f>
        <v>4521021.3099999996</v>
      </c>
    </row>
    <row r="52" spans="1:11">
      <c r="A52" s="300" t="s">
        <v>446</v>
      </c>
      <c r="G52" t="s">
        <v>448</v>
      </c>
      <c r="H52" s="185">
        <f>-H43</f>
        <v>-14213.4</v>
      </c>
      <c r="J52" s="7">
        <f t="shared" ref="J52:J57" si="2">SUM(H52:I52)</f>
        <v>-14213.4</v>
      </c>
      <c r="K52" s="300" t="s">
        <v>465</v>
      </c>
    </row>
    <row r="53" spans="1:11">
      <c r="A53" s="300" t="s">
        <v>447</v>
      </c>
      <c r="G53" t="s">
        <v>452</v>
      </c>
      <c r="H53" s="185">
        <f>-H44</f>
        <v>-23570.27</v>
      </c>
      <c r="J53" s="7">
        <f t="shared" si="2"/>
        <v>-23570.27</v>
      </c>
    </row>
    <row r="54" spans="1:11">
      <c r="G54" t="s">
        <v>454</v>
      </c>
      <c r="H54" s="210">
        <f>J48</f>
        <v>323.27</v>
      </c>
      <c r="J54" s="7">
        <f t="shared" si="2"/>
        <v>323.27</v>
      </c>
      <c r="K54" s="300" t="s">
        <v>465</v>
      </c>
    </row>
    <row r="55" spans="1:11">
      <c r="G55" t="s">
        <v>449</v>
      </c>
      <c r="H55" s="7">
        <f>-I55</f>
        <v>-31831.07</v>
      </c>
      <c r="I55" s="7">
        <v>31831.07</v>
      </c>
      <c r="J55" s="7">
        <f t="shared" si="2"/>
        <v>0</v>
      </c>
    </row>
    <row r="56" spans="1:11">
      <c r="G56" t="s">
        <v>452</v>
      </c>
      <c r="H56" s="185">
        <f>-H53</f>
        <v>23570.27</v>
      </c>
      <c r="I56" s="7"/>
      <c r="J56" s="7">
        <f t="shared" si="2"/>
        <v>23570.27</v>
      </c>
    </row>
    <row r="57" spans="1:11">
      <c r="G57" t="s">
        <v>462</v>
      </c>
      <c r="H57" s="204">
        <v>601.13</v>
      </c>
      <c r="J57" s="7">
        <f t="shared" si="2"/>
        <v>601.13</v>
      </c>
      <c r="K57" s="300" t="s">
        <v>465</v>
      </c>
    </row>
    <row r="58" spans="1:11" ht="15.75" thickBot="1">
      <c r="H58" s="308">
        <f>SUM(H51:H57)</f>
        <v>3507221.1849999996</v>
      </c>
      <c r="I58" s="308">
        <f>SUM(I51:I57)</f>
        <v>1000511.1249999999</v>
      </c>
      <c r="J58" s="309">
        <f>SUM(H58:I58)</f>
        <v>4507732.3099999996</v>
      </c>
    </row>
    <row r="59" spans="1:11" ht="15.75" thickTop="1">
      <c r="G59" s="2" t="s">
        <v>464</v>
      </c>
    </row>
    <row r="60" spans="1:11">
      <c r="G60" t="s">
        <v>463</v>
      </c>
      <c r="H60" s="7">
        <v>4522953.22</v>
      </c>
    </row>
    <row r="61" spans="1:11">
      <c r="G61" t="s">
        <v>455</v>
      </c>
      <c r="H61" s="7">
        <v>-1931.91</v>
      </c>
    </row>
    <row r="62" spans="1:11">
      <c r="G62" t="s">
        <v>456</v>
      </c>
      <c r="H62" s="7">
        <v>-14213.4</v>
      </c>
    </row>
    <row r="63" spans="1:11">
      <c r="G63" t="s">
        <v>454</v>
      </c>
      <c r="H63" s="7">
        <v>323.27</v>
      </c>
    </row>
    <row r="64" spans="1:11">
      <c r="G64" t="s">
        <v>459</v>
      </c>
      <c r="H64" s="7">
        <v>601.13</v>
      </c>
    </row>
    <row r="65" spans="7:8" ht="15.75" thickBot="1">
      <c r="G65" t="s">
        <v>457</v>
      </c>
      <c r="H65" s="309">
        <f>SUM(H60:H64)</f>
        <v>4507732.3099999987</v>
      </c>
    </row>
    <row r="66" spans="7:8" ht="15.75" thickTop="1"/>
  </sheetData>
  <pageMargins left="0.7" right="0.7" top="0.75" bottom="0.75" header="0.3" footer="0.3"/>
  <pageSetup scale="46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8"/>
  <sheetViews>
    <sheetView workbookViewId="0">
      <selection activeCell="F36" sqref="F36"/>
    </sheetView>
  </sheetViews>
  <sheetFormatPr defaultRowHeight="15"/>
  <cols>
    <col min="1" max="1" width="49.7109375" customWidth="1"/>
    <col min="2" max="2" width="18" customWidth="1"/>
    <col min="3" max="3" width="15.140625" customWidth="1"/>
    <col min="4" max="5" width="17.42578125" customWidth="1"/>
    <col min="6" max="6" width="41.140625" customWidth="1"/>
    <col min="7" max="7" width="14.28515625" bestFit="1" customWidth="1"/>
    <col min="8" max="8" width="12.42578125" customWidth="1"/>
  </cols>
  <sheetData>
    <row r="1" spans="1:6" ht="15.75" thickBot="1"/>
    <row r="2" spans="1:6">
      <c r="B2" s="169">
        <v>11400</v>
      </c>
      <c r="C2" s="169">
        <v>11500</v>
      </c>
      <c r="D2" s="169">
        <v>11600</v>
      </c>
      <c r="E2" s="169" t="s">
        <v>257</v>
      </c>
    </row>
    <row r="3" spans="1:6">
      <c r="B3" s="170" t="s">
        <v>253</v>
      </c>
      <c r="C3" s="170" t="s">
        <v>254</v>
      </c>
      <c r="D3" s="170" t="s">
        <v>255</v>
      </c>
      <c r="E3" s="170" t="s">
        <v>258</v>
      </c>
    </row>
    <row r="4" spans="1:6">
      <c r="A4" t="s">
        <v>256</v>
      </c>
      <c r="B4" s="168">
        <v>1941610.93</v>
      </c>
      <c r="C4" s="168"/>
      <c r="D4" s="168"/>
      <c r="E4" s="168">
        <f t="shared" ref="E4:E9" si="0">SUM(B4:D4)</f>
        <v>1941610.93</v>
      </c>
      <c r="F4" s="7"/>
    </row>
    <row r="5" spans="1:6">
      <c r="A5" t="s">
        <v>259</v>
      </c>
      <c r="B5" s="168">
        <v>1280000</v>
      </c>
      <c r="C5" s="168"/>
      <c r="D5" s="168"/>
      <c r="E5" s="168">
        <f t="shared" si="0"/>
        <v>1280000</v>
      </c>
      <c r="F5" s="7"/>
    </row>
    <row r="6" spans="1:6">
      <c r="A6" t="s">
        <v>260</v>
      </c>
      <c r="B6" s="168">
        <v>252261.72</v>
      </c>
      <c r="C6" s="168"/>
      <c r="D6" s="168">
        <v>385000</v>
      </c>
      <c r="E6" s="168">
        <f t="shared" si="0"/>
        <v>637261.72</v>
      </c>
      <c r="F6" s="7"/>
    </row>
    <row r="7" spans="1:6">
      <c r="A7" t="s">
        <v>261</v>
      </c>
      <c r="B7" s="168">
        <v>5662.58</v>
      </c>
      <c r="C7" s="168">
        <v>188.72</v>
      </c>
      <c r="D7" s="168">
        <v>322.41000000000003</v>
      </c>
      <c r="E7" s="168">
        <f t="shared" si="0"/>
        <v>6173.71</v>
      </c>
      <c r="F7" s="7"/>
    </row>
    <row r="8" spans="1:6">
      <c r="A8" s="165" t="s">
        <v>265</v>
      </c>
      <c r="B8" s="168"/>
      <c r="C8" s="168">
        <v>299323.84000000003</v>
      </c>
      <c r="D8" s="168">
        <v>257899.46</v>
      </c>
      <c r="E8" s="168">
        <f t="shared" si="0"/>
        <v>557223.30000000005</v>
      </c>
      <c r="F8" s="7"/>
    </row>
    <row r="9" spans="1:6">
      <c r="A9" s="8" t="s">
        <v>262</v>
      </c>
      <c r="B9" s="168"/>
      <c r="C9" s="168"/>
      <c r="D9" s="168">
        <v>50000</v>
      </c>
      <c r="E9" s="168">
        <f t="shared" si="0"/>
        <v>50000</v>
      </c>
    </row>
    <row r="10" spans="1:6">
      <c r="A10" s="97" t="s">
        <v>263</v>
      </c>
      <c r="B10" s="168">
        <f>SUM(B4:B9)</f>
        <v>3479535.23</v>
      </c>
      <c r="C10" s="168">
        <f>SUM(C4:C9)</f>
        <v>299512.56</v>
      </c>
      <c r="D10" s="168">
        <f>SUM(D4:D9)</f>
        <v>693221.87</v>
      </c>
      <c r="E10" s="168">
        <f>SUM(E4:E9)</f>
        <v>4472269.6599999992</v>
      </c>
    </row>
    <row r="11" spans="1:6">
      <c r="B11" s="6"/>
      <c r="C11" s="6"/>
      <c r="D11" s="6"/>
      <c r="E11" s="6"/>
    </row>
    <row r="12" spans="1:6">
      <c r="B12" s="6"/>
      <c r="C12" s="6"/>
      <c r="D12" s="6"/>
      <c r="E12" s="6"/>
    </row>
    <row r="13" spans="1:6">
      <c r="B13" s="6"/>
      <c r="C13" s="6"/>
      <c r="D13" s="6"/>
      <c r="E13" s="6"/>
    </row>
    <row r="14" spans="1:6">
      <c r="B14" s="6"/>
      <c r="C14" s="6"/>
      <c r="D14" s="6"/>
      <c r="E14" s="6"/>
    </row>
    <row r="16" spans="1:6">
      <c r="A16" s="3" t="s">
        <v>244</v>
      </c>
    </row>
    <row r="17" spans="1:7">
      <c r="A17" s="176" t="s">
        <v>214</v>
      </c>
      <c r="B17" s="43"/>
    </row>
    <row r="18" spans="1:7">
      <c r="A18" s="180" t="s">
        <v>240</v>
      </c>
      <c r="B18" s="43">
        <v>1280000</v>
      </c>
      <c r="F18" s="182" t="s">
        <v>245</v>
      </c>
      <c r="G18" s="7">
        <f>B38</f>
        <v>4472269.66</v>
      </c>
    </row>
    <row r="19" spans="1:7">
      <c r="A19" s="6" t="s">
        <v>242</v>
      </c>
      <c r="B19" s="43">
        <v>5662.58</v>
      </c>
      <c r="F19" s="183" t="s">
        <v>246</v>
      </c>
      <c r="G19" s="165">
        <v>4456007.42</v>
      </c>
    </row>
    <row r="20" spans="1:7">
      <c r="A20" s="180" t="s">
        <v>222</v>
      </c>
      <c r="B20" s="6">
        <v>1941610.93</v>
      </c>
      <c r="F20" s="3" t="s">
        <v>250</v>
      </c>
      <c r="G20" s="6">
        <f>G18-G19</f>
        <v>16262.240000000224</v>
      </c>
    </row>
    <row r="21" spans="1:7">
      <c r="A21" s="181" t="s">
        <v>203</v>
      </c>
      <c r="B21" s="165">
        <v>252261.72</v>
      </c>
    </row>
    <row r="22" spans="1:7">
      <c r="B22" s="6">
        <f>SUM(B18:B21)</f>
        <v>3479535.23</v>
      </c>
      <c r="F22" t="s">
        <v>247</v>
      </c>
      <c r="G22" s="6">
        <v>-12470.63</v>
      </c>
    </row>
    <row r="23" spans="1:7">
      <c r="F23" t="s">
        <v>248</v>
      </c>
      <c r="G23" s="6">
        <v>-2251.61</v>
      </c>
    </row>
    <row r="24" spans="1:7">
      <c r="A24" s="3" t="s">
        <v>243</v>
      </c>
      <c r="F24" s="8" t="s">
        <v>249</v>
      </c>
      <c r="G24" s="165">
        <v>-1540</v>
      </c>
    </row>
    <row r="25" spans="1:7">
      <c r="A25" s="176" t="s">
        <v>214</v>
      </c>
      <c r="B25" s="43"/>
      <c r="F25" s="97" t="s">
        <v>251</v>
      </c>
      <c r="G25" s="6">
        <f>SUM(G20:G24)</f>
        <v>2.2419044398702681E-10</v>
      </c>
    </row>
    <row r="26" spans="1:7">
      <c r="A26" s="6" t="s">
        <v>241</v>
      </c>
      <c r="B26" s="43">
        <v>188.72</v>
      </c>
      <c r="G26" s="6"/>
    </row>
    <row r="27" spans="1:7">
      <c r="A27" s="165" t="s">
        <v>265</v>
      </c>
      <c r="B27" s="165">
        <v>299323.84000000003</v>
      </c>
      <c r="G27" s="6"/>
    </row>
    <row r="28" spans="1:7">
      <c r="A28" s="6"/>
      <c r="B28" s="43">
        <f>SUM(B26:B27)</f>
        <v>299512.56</v>
      </c>
      <c r="G28" s="6"/>
    </row>
    <row r="29" spans="1:7">
      <c r="G29" s="6"/>
    </row>
    <row r="30" spans="1:7">
      <c r="A30" s="3" t="s">
        <v>252</v>
      </c>
      <c r="G30" s="6"/>
    </row>
    <row r="31" spans="1:7">
      <c r="A31" s="176" t="s">
        <v>214</v>
      </c>
      <c r="B31" s="43"/>
      <c r="G31" s="6"/>
    </row>
    <row r="32" spans="1:7">
      <c r="A32" s="6" t="s">
        <v>215</v>
      </c>
      <c r="B32" s="43">
        <v>50000</v>
      </c>
      <c r="G32" s="6"/>
    </row>
    <row r="33" spans="1:7">
      <c r="A33" s="6" t="s">
        <v>216</v>
      </c>
      <c r="B33" s="43">
        <v>322.41000000000003</v>
      </c>
      <c r="G33" s="6"/>
    </row>
    <row r="34" spans="1:7">
      <c r="A34" s="6" t="s">
        <v>217</v>
      </c>
      <c r="B34" s="43">
        <v>385000</v>
      </c>
    </row>
    <row r="35" spans="1:7">
      <c r="A35" s="165" t="s">
        <v>265</v>
      </c>
      <c r="B35" s="165">
        <v>257899.46</v>
      </c>
    </row>
    <row r="36" spans="1:7">
      <c r="A36" s="6"/>
      <c r="B36" s="43">
        <f>SUM(B32:B35)</f>
        <v>693221.87</v>
      </c>
    </row>
    <row r="38" spans="1:7">
      <c r="A38" s="182" t="s">
        <v>245</v>
      </c>
      <c r="B38" s="7">
        <f>B22+B28+B36</f>
        <v>4472269.66</v>
      </c>
    </row>
  </sheetData>
  <pageMargins left="0.7" right="0.7" top="0.75" bottom="0.75" header="0.3" footer="0.3"/>
  <pageSetup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2:O178"/>
  <sheetViews>
    <sheetView topLeftCell="A22" workbookViewId="0">
      <pane ySplit="8730" topLeftCell="A119"/>
      <selection activeCell="H30" sqref="H30"/>
      <selection pane="bottomLeft" activeCell="K136" sqref="K136"/>
    </sheetView>
  </sheetViews>
  <sheetFormatPr defaultRowHeight="15"/>
  <cols>
    <col min="1" max="1" width="13" customWidth="1"/>
    <col min="2" max="2" width="10.7109375" bestFit="1" customWidth="1"/>
    <col min="3" max="3" width="56.42578125" customWidth="1"/>
    <col min="4" max="4" width="14.85546875" customWidth="1"/>
    <col min="5" max="5" width="14.140625" customWidth="1"/>
    <col min="6" max="6" width="13.42578125" customWidth="1"/>
    <col min="7" max="8" width="14.28515625" bestFit="1" customWidth="1"/>
    <col min="9" max="9" width="15.140625" customWidth="1"/>
    <col min="10" max="10" width="14.28515625" bestFit="1" customWidth="1"/>
    <col min="11" max="11" width="15.7109375" customWidth="1"/>
    <col min="12" max="12" width="19.28515625" customWidth="1"/>
    <col min="13" max="13" width="14.28515625" bestFit="1" customWidth="1"/>
    <col min="14" max="14" width="12.5703125" bestFit="1" customWidth="1"/>
  </cols>
  <sheetData>
    <row r="2" spans="1:14" ht="15.75" thickBot="1"/>
    <row r="3" spans="1:14" ht="15.75" thickBot="1">
      <c r="D3" s="206" t="s">
        <v>224</v>
      </c>
      <c r="E3" s="207"/>
      <c r="F3" s="206" t="s">
        <v>41</v>
      </c>
      <c r="G3" s="207"/>
      <c r="H3" s="206" t="s">
        <v>222</v>
      </c>
      <c r="I3" s="208"/>
      <c r="J3" s="206" t="s">
        <v>203</v>
      </c>
      <c r="K3" s="208"/>
      <c r="L3" s="169" t="s">
        <v>205</v>
      </c>
    </row>
    <row r="4" spans="1:14">
      <c r="A4" s="3" t="s">
        <v>204</v>
      </c>
      <c r="B4" s="3" t="s">
        <v>3</v>
      </c>
      <c r="C4" s="3" t="s">
        <v>198</v>
      </c>
      <c r="D4" s="173" t="s">
        <v>0</v>
      </c>
      <c r="E4" s="173" t="s">
        <v>1</v>
      </c>
      <c r="F4" s="173" t="s">
        <v>0</v>
      </c>
      <c r="G4" s="173" t="s">
        <v>1</v>
      </c>
      <c r="H4" s="173" t="s">
        <v>0</v>
      </c>
      <c r="I4" s="174" t="s">
        <v>1</v>
      </c>
      <c r="J4" s="173" t="s">
        <v>0</v>
      </c>
      <c r="K4" s="174" t="s">
        <v>1</v>
      </c>
      <c r="L4" s="170" t="s">
        <v>206</v>
      </c>
    </row>
    <row r="5" spans="1:14">
      <c r="B5" s="167">
        <v>41801</v>
      </c>
      <c r="C5" t="s">
        <v>223</v>
      </c>
      <c r="D5" s="168"/>
      <c r="E5" s="168"/>
      <c r="F5" s="168"/>
      <c r="G5" s="168"/>
      <c r="H5" s="168">
        <v>720000</v>
      </c>
      <c r="I5" s="168"/>
      <c r="J5" s="168"/>
      <c r="K5" s="168"/>
      <c r="L5" s="171">
        <f>SUM(D5:I5)</f>
        <v>720000</v>
      </c>
    </row>
    <row r="6" spans="1:14">
      <c r="B6" s="167">
        <v>41801</v>
      </c>
      <c r="C6" t="s">
        <v>225</v>
      </c>
      <c r="D6" s="168">
        <v>1280000</v>
      </c>
      <c r="E6" s="168"/>
      <c r="F6" s="168"/>
      <c r="G6" s="168"/>
      <c r="H6" s="168"/>
      <c r="I6" s="168"/>
      <c r="J6" s="168"/>
      <c r="K6" s="168"/>
      <c r="L6" s="168">
        <f t="shared" ref="L6:L24" si="0">L5+(D6-E6+F6-G6+H6-I6+J6-K6)</f>
        <v>2000000</v>
      </c>
    </row>
    <row r="7" spans="1:14">
      <c r="B7" s="167">
        <v>41815</v>
      </c>
      <c r="C7" t="s">
        <v>228</v>
      </c>
      <c r="D7" s="168"/>
      <c r="E7" s="168"/>
      <c r="F7" s="168">
        <v>312.35000000000002</v>
      </c>
      <c r="G7" s="168"/>
      <c r="H7" s="168"/>
      <c r="I7" s="168"/>
      <c r="J7" s="168"/>
      <c r="K7" s="168"/>
      <c r="L7" s="168">
        <f t="shared" si="0"/>
        <v>2000312.35</v>
      </c>
    </row>
    <row r="8" spans="1:14">
      <c r="B8" s="167">
        <v>41845</v>
      </c>
      <c r="C8" t="s">
        <v>228</v>
      </c>
      <c r="D8" s="168"/>
      <c r="E8" s="168"/>
      <c r="F8" s="168">
        <v>572.77</v>
      </c>
      <c r="G8" s="168"/>
      <c r="H8" s="168"/>
      <c r="I8" s="168"/>
      <c r="J8" s="168"/>
      <c r="K8" s="168"/>
      <c r="L8" s="168">
        <f t="shared" si="0"/>
        <v>2000885.12</v>
      </c>
    </row>
    <row r="9" spans="1:14">
      <c r="B9" s="167">
        <v>41876</v>
      </c>
      <c r="C9" t="s">
        <v>228</v>
      </c>
      <c r="D9" s="168"/>
      <c r="E9" s="168"/>
      <c r="F9" s="168">
        <v>560.87</v>
      </c>
      <c r="G9" s="168"/>
      <c r="H9" s="168"/>
      <c r="I9" s="168"/>
      <c r="J9" s="168"/>
      <c r="K9" s="168"/>
      <c r="L9" s="168">
        <f t="shared" si="0"/>
        <v>2001445.9900000002</v>
      </c>
    </row>
    <row r="10" spans="1:14">
      <c r="B10" s="167">
        <v>41907</v>
      </c>
      <c r="C10" t="s">
        <v>228</v>
      </c>
      <c r="D10" s="168"/>
      <c r="E10" s="168"/>
      <c r="F10" s="168">
        <v>561.03</v>
      </c>
      <c r="G10" s="168"/>
      <c r="H10" s="168"/>
      <c r="I10" s="168"/>
      <c r="J10" s="168"/>
      <c r="K10" s="168"/>
      <c r="L10" s="168">
        <f t="shared" si="0"/>
        <v>2002007.0200000003</v>
      </c>
    </row>
    <row r="11" spans="1:14">
      <c r="B11" s="167">
        <v>41912</v>
      </c>
      <c r="C11" t="s">
        <v>223</v>
      </c>
      <c r="D11" s="168"/>
      <c r="E11" s="168"/>
      <c r="F11" s="168"/>
      <c r="G11" s="168"/>
      <c r="H11" s="168">
        <v>460119.37</v>
      </c>
      <c r="I11" s="168"/>
      <c r="J11" s="168"/>
      <c r="K11" s="168"/>
      <c r="L11" s="168">
        <f t="shared" si="0"/>
        <v>2462126.39</v>
      </c>
    </row>
    <row r="12" spans="1:14">
      <c r="B12" s="167">
        <v>41920</v>
      </c>
      <c r="C12" t="s">
        <v>226</v>
      </c>
      <c r="D12" s="168"/>
      <c r="E12" s="168"/>
      <c r="F12" s="168"/>
      <c r="G12" s="168"/>
      <c r="H12" s="168"/>
      <c r="I12" s="168"/>
      <c r="J12" s="184">
        <v>148213.96</v>
      </c>
      <c r="K12" s="168"/>
      <c r="L12" s="168">
        <f t="shared" si="0"/>
        <v>2610340.35</v>
      </c>
    </row>
    <row r="13" spans="1:14">
      <c r="B13" s="167">
        <v>41936</v>
      </c>
      <c r="C13" t="s">
        <v>228</v>
      </c>
      <c r="D13" s="168"/>
      <c r="E13" s="168"/>
      <c r="F13" s="168">
        <v>651.77</v>
      </c>
      <c r="G13" s="168"/>
      <c r="H13" s="168"/>
      <c r="I13" s="168"/>
      <c r="J13" s="168"/>
      <c r="K13" s="168"/>
      <c r="L13" s="168">
        <f t="shared" si="0"/>
        <v>2610992.12</v>
      </c>
    </row>
    <row r="14" spans="1:14">
      <c r="B14" s="167">
        <v>41968</v>
      </c>
      <c r="C14" t="s">
        <v>228</v>
      </c>
      <c r="D14" s="168"/>
      <c r="E14" s="168"/>
      <c r="F14" s="168">
        <v>755.51</v>
      </c>
      <c r="G14" s="168"/>
      <c r="H14" s="168"/>
      <c r="I14" s="168"/>
      <c r="J14" s="168"/>
      <c r="K14" s="168"/>
      <c r="L14" s="168">
        <f t="shared" si="0"/>
        <v>2611747.63</v>
      </c>
    </row>
    <row r="15" spans="1:14">
      <c r="B15" s="167">
        <v>41990</v>
      </c>
      <c r="C15" t="s">
        <v>227</v>
      </c>
      <c r="D15" s="168"/>
      <c r="E15" s="168"/>
      <c r="F15" s="168"/>
      <c r="G15" s="168"/>
      <c r="H15" s="168"/>
      <c r="I15" s="168">
        <v>25911.77</v>
      </c>
      <c r="J15" s="168"/>
      <c r="K15" s="168"/>
      <c r="L15" s="168">
        <f t="shared" si="0"/>
        <v>2585835.86</v>
      </c>
      <c r="N15" s="6"/>
    </row>
    <row r="16" spans="1:14">
      <c r="B16" s="167">
        <v>41997</v>
      </c>
      <c r="C16" t="s">
        <v>228</v>
      </c>
      <c r="D16" s="168"/>
      <c r="E16" s="168"/>
      <c r="F16" s="168">
        <v>685.85</v>
      </c>
      <c r="G16" s="168"/>
      <c r="H16" s="168"/>
      <c r="I16" s="168"/>
      <c r="J16" s="168"/>
      <c r="K16" s="168"/>
      <c r="L16" s="168">
        <f t="shared" si="0"/>
        <v>2586521.71</v>
      </c>
    </row>
    <row r="17" spans="2:14">
      <c r="B17" s="167">
        <v>42002</v>
      </c>
      <c r="C17" t="s">
        <v>229</v>
      </c>
      <c r="D17" s="168"/>
      <c r="E17" s="168"/>
      <c r="F17" s="168"/>
      <c r="G17" s="168"/>
      <c r="H17" s="168">
        <v>504285.57</v>
      </c>
      <c r="I17" s="168"/>
      <c r="J17" s="184">
        <v>162381.09</v>
      </c>
      <c r="K17" s="168"/>
      <c r="L17" s="168">
        <f t="shared" si="0"/>
        <v>3253188.37</v>
      </c>
      <c r="N17" s="7"/>
    </row>
    <row r="18" spans="2:14">
      <c r="B18" s="167">
        <v>42002</v>
      </c>
      <c r="C18" t="s">
        <v>232</v>
      </c>
      <c r="D18" s="168"/>
      <c r="E18" s="168"/>
      <c r="F18" s="168"/>
      <c r="G18" s="168"/>
      <c r="H18" s="168">
        <v>26000</v>
      </c>
      <c r="I18" s="168"/>
      <c r="J18" s="168"/>
      <c r="K18" s="168"/>
      <c r="L18" s="168">
        <f t="shared" si="0"/>
        <v>3279188.37</v>
      </c>
      <c r="N18" s="7"/>
    </row>
    <row r="19" spans="2:14">
      <c r="B19" s="167">
        <v>42002</v>
      </c>
      <c r="C19" t="s">
        <v>233</v>
      </c>
      <c r="D19" s="168"/>
      <c r="E19" s="168"/>
      <c r="F19" s="168"/>
      <c r="G19" s="168"/>
      <c r="H19" s="168"/>
      <c r="I19" s="168"/>
      <c r="J19" s="168"/>
      <c r="K19" s="168">
        <v>58333.33</v>
      </c>
      <c r="L19" s="168">
        <f t="shared" si="0"/>
        <v>3220855.04</v>
      </c>
    </row>
    <row r="20" spans="2:14">
      <c r="B20" s="167">
        <v>42024</v>
      </c>
      <c r="C20" t="s">
        <v>232</v>
      </c>
      <c r="D20" s="168"/>
      <c r="E20" s="168"/>
      <c r="F20" s="168"/>
      <c r="G20" s="168"/>
      <c r="H20" s="168">
        <v>13000</v>
      </c>
      <c r="I20" s="168"/>
      <c r="J20" s="168"/>
      <c r="K20" s="168"/>
      <c r="L20" s="168">
        <f t="shared" si="0"/>
        <v>3233855.04</v>
      </c>
    </row>
    <row r="21" spans="2:14">
      <c r="B21" s="167">
        <v>42024</v>
      </c>
      <c r="C21" t="s">
        <v>227</v>
      </c>
      <c r="D21" s="168"/>
      <c r="E21" s="168"/>
      <c r="F21" s="168"/>
      <c r="G21" s="168"/>
      <c r="H21" s="168"/>
      <c r="I21" s="168">
        <v>12971.73</v>
      </c>
      <c r="J21" s="168"/>
      <c r="K21" s="168"/>
      <c r="L21" s="168">
        <f t="shared" si="0"/>
        <v>3220883.31</v>
      </c>
    </row>
    <row r="22" spans="2:14">
      <c r="B22" s="167">
        <v>42026</v>
      </c>
      <c r="C22" t="s">
        <v>234</v>
      </c>
      <c r="D22" s="168"/>
      <c r="E22" s="168"/>
      <c r="F22" s="168"/>
      <c r="G22" s="168"/>
      <c r="H22" s="168">
        <v>7776.7</v>
      </c>
      <c r="I22" s="168"/>
      <c r="J22" s="168"/>
      <c r="K22" s="168"/>
      <c r="L22" s="168">
        <f t="shared" si="0"/>
        <v>3228660.0100000002</v>
      </c>
    </row>
    <row r="23" spans="2:14">
      <c r="B23" s="167">
        <v>42027</v>
      </c>
      <c r="C23" t="s">
        <v>228</v>
      </c>
      <c r="D23" s="168"/>
      <c r="E23" s="168"/>
      <c r="F23" s="168">
        <v>852.38</v>
      </c>
      <c r="G23" s="168"/>
      <c r="H23" s="168"/>
      <c r="I23" s="168"/>
      <c r="J23" s="168"/>
      <c r="K23" s="168"/>
      <c r="L23" s="168">
        <f t="shared" si="0"/>
        <v>3229512.39</v>
      </c>
    </row>
    <row r="24" spans="2:14">
      <c r="B24" s="167">
        <v>42060</v>
      </c>
      <c r="C24" t="s">
        <v>228</v>
      </c>
      <c r="D24" s="168"/>
      <c r="E24" s="168"/>
      <c r="F24" s="168">
        <v>730.04</v>
      </c>
      <c r="G24" s="168"/>
      <c r="H24" s="168"/>
      <c r="I24" s="168"/>
      <c r="J24" s="168"/>
      <c r="K24" s="168"/>
      <c r="L24" s="168">
        <f t="shared" si="0"/>
        <v>3230242.43</v>
      </c>
    </row>
    <row r="25" spans="2:14">
      <c r="C25" s="6" t="s">
        <v>210</v>
      </c>
      <c r="D25" s="168">
        <f>SUM(D5:D24)</f>
        <v>1280000</v>
      </c>
      <c r="E25" s="168">
        <f t="shared" ref="E25:K25" si="1">SUM(E5:E24)</f>
        <v>0</v>
      </c>
      <c r="F25" s="168">
        <f t="shared" si="1"/>
        <v>5682.5700000000006</v>
      </c>
      <c r="G25" s="168">
        <f t="shared" si="1"/>
        <v>0</v>
      </c>
      <c r="H25" s="168">
        <f t="shared" si="1"/>
        <v>1731181.6400000001</v>
      </c>
      <c r="I25" s="168">
        <f t="shared" si="1"/>
        <v>38883.5</v>
      </c>
      <c r="J25" s="168">
        <f t="shared" si="1"/>
        <v>310595.05</v>
      </c>
      <c r="K25" s="168">
        <f t="shared" si="1"/>
        <v>58333.33</v>
      </c>
      <c r="L25" s="168"/>
      <c r="N25" s="7"/>
    </row>
    <row r="26" spans="2:14">
      <c r="C26" s="6" t="s">
        <v>211</v>
      </c>
      <c r="D26" s="168">
        <f>D25-E25</f>
        <v>1280000</v>
      </c>
      <c r="E26" s="168"/>
      <c r="F26" s="168">
        <f>F25-G25</f>
        <v>5682.5700000000006</v>
      </c>
      <c r="G26" s="168"/>
      <c r="H26" s="168">
        <f>H25-I25</f>
        <v>1692298.1400000001</v>
      </c>
      <c r="I26" s="168"/>
      <c r="J26" s="168">
        <f>J25-K25</f>
        <v>252261.71999999997</v>
      </c>
      <c r="K26" s="168"/>
      <c r="L26" s="168"/>
    </row>
    <row r="27" spans="2:14">
      <c r="B27" s="167">
        <v>42060</v>
      </c>
      <c r="C27" s="176" t="s">
        <v>212</v>
      </c>
      <c r="D27" s="177"/>
      <c r="E27" s="177">
        <v>1280000</v>
      </c>
      <c r="F27" s="177"/>
      <c r="G27" s="177">
        <v>4952.53</v>
      </c>
      <c r="H27" s="177"/>
      <c r="I27" s="177">
        <v>1692298.14</v>
      </c>
      <c r="J27" s="177"/>
      <c r="K27" s="177">
        <v>252261.72</v>
      </c>
      <c r="L27" s="177">
        <f>L24+(D27-E27+F27-G27+H27-I27+J27-K27)</f>
        <v>730.04000000003725</v>
      </c>
      <c r="M27" s="7"/>
    </row>
    <row r="28" spans="2:14">
      <c r="B28" s="167">
        <v>42088</v>
      </c>
      <c r="C28" t="s">
        <v>228</v>
      </c>
      <c r="D28" s="168"/>
      <c r="E28" s="168"/>
      <c r="F28" s="168">
        <v>0.01</v>
      </c>
      <c r="G28" s="168"/>
      <c r="H28" s="168"/>
      <c r="I28" s="168"/>
      <c r="J28" s="168"/>
      <c r="K28" s="168"/>
      <c r="L28" s="179">
        <f>L27+(D28-E28+F28-G28+H28-I28+J28-K28)</f>
        <v>730.05000000003724</v>
      </c>
    </row>
    <row r="29" spans="2:14">
      <c r="B29" s="167">
        <v>42100</v>
      </c>
      <c r="C29" t="s">
        <v>223</v>
      </c>
      <c r="D29" s="168"/>
      <c r="E29" s="168"/>
      <c r="F29" s="168"/>
      <c r="G29" s="168"/>
      <c r="H29" s="168">
        <v>249312.79</v>
      </c>
      <c r="I29" s="168"/>
      <c r="J29" s="168"/>
      <c r="K29" s="168"/>
      <c r="L29" s="179">
        <f>L28+(D29-E29+F29-G29+H29-I29+J29-K29)</f>
        <v>250042.84000000005</v>
      </c>
    </row>
    <row r="30" spans="2:14">
      <c r="B30" s="167" t="s">
        <v>62</v>
      </c>
      <c r="C30" s="6" t="s">
        <v>236</v>
      </c>
      <c r="D30" s="168">
        <f>SUM(D26:D29)</f>
        <v>1280000</v>
      </c>
      <c r="E30" s="168">
        <f t="shared" ref="E30:K30" si="2">SUM(E26:E29)</f>
        <v>1280000</v>
      </c>
      <c r="F30" s="168">
        <f t="shared" si="2"/>
        <v>5682.5800000000008</v>
      </c>
      <c r="G30" s="168">
        <f t="shared" si="2"/>
        <v>4952.53</v>
      </c>
      <c r="H30" s="168">
        <f t="shared" si="2"/>
        <v>1941610.9300000002</v>
      </c>
      <c r="I30" s="168">
        <f t="shared" si="2"/>
        <v>1692298.14</v>
      </c>
      <c r="J30" s="168">
        <f t="shared" si="2"/>
        <v>252261.71999999997</v>
      </c>
      <c r="K30" s="168">
        <f t="shared" si="2"/>
        <v>252261.72</v>
      </c>
      <c r="L30" s="179"/>
    </row>
    <row r="31" spans="2:14">
      <c r="B31" s="167"/>
      <c r="C31" s="6" t="s">
        <v>237</v>
      </c>
      <c r="D31" s="168">
        <f>D30-E30</f>
        <v>0</v>
      </c>
      <c r="E31" s="168"/>
      <c r="F31" s="168">
        <f>F30-G30</f>
        <v>730.05000000000109</v>
      </c>
      <c r="G31" s="168"/>
      <c r="H31" s="168">
        <f>H30-I30</f>
        <v>249312.79000000027</v>
      </c>
      <c r="I31" s="168"/>
      <c r="J31" s="168">
        <f>J30-K30</f>
        <v>0</v>
      </c>
      <c r="K31" s="168"/>
      <c r="L31" s="179"/>
    </row>
    <row r="32" spans="2:14">
      <c r="B32" s="167">
        <v>42100</v>
      </c>
      <c r="C32" s="176" t="s">
        <v>212</v>
      </c>
      <c r="D32" s="177"/>
      <c r="E32" s="177"/>
      <c r="F32" s="177"/>
      <c r="G32" s="177">
        <v>710.05</v>
      </c>
      <c r="H32" s="177"/>
      <c r="I32" s="177">
        <v>249312.79</v>
      </c>
      <c r="J32" s="177"/>
      <c r="K32" s="177"/>
      <c r="L32" s="177">
        <f>L29+(D32-E32+F32-G32+H32-I32+J32-K32)</f>
        <v>20.000000000058208</v>
      </c>
      <c r="M32" s="7"/>
    </row>
    <row r="33" spans="1:12">
      <c r="B33" s="167"/>
      <c r="C33" s="6" t="s">
        <v>238</v>
      </c>
      <c r="D33" s="168"/>
      <c r="E33" s="168"/>
      <c r="F33" s="168"/>
      <c r="G33" s="168">
        <v>20</v>
      </c>
      <c r="H33" s="168"/>
      <c r="I33" s="168"/>
      <c r="J33" s="168"/>
      <c r="K33" s="168"/>
      <c r="L33" s="179">
        <f>L32+(D33-E33+F33-G33+H33-I33+J33-K33)</f>
        <v>5.8207660913467407E-11</v>
      </c>
    </row>
    <row r="34" spans="1:12">
      <c r="B34" s="167"/>
      <c r="C34" s="176" t="s">
        <v>239</v>
      </c>
      <c r="D34" s="177">
        <f>D27+D32</f>
        <v>0</v>
      </c>
      <c r="E34" s="177">
        <f t="shared" ref="E34:K34" si="3">E27+E32</f>
        <v>1280000</v>
      </c>
      <c r="F34" s="177">
        <f t="shared" si="3"/>
        <v>0</v>
      </c>
      <c r="G34" s="177">
        <f t="shared" si="3"/>
        <v>5662.58</v>
      </c>
      <c r="H34" s="177">
        <f t="shared" si="3"/>
        <v>0</v>
      </c>
      <c r="I34" s="177">
        <f t="shared" si="3"/>
        <v>1941610.93</v>
      </c>
      <c r="J34" s="177">
        <f t="shared" si="3"/>
        <v>0</v>
      </c>
      <c r="K34" s="177">
        <f t="shared" si="3"/>
        <v>252261.72</v>
      </c>
      <c r="L34" s="177"/>
    </row>
    <row r="35" spans="1:12">
      <c r="C35" s="6" t="s">
        <v>62</v>
      </c>
      <c r="D35" s="43"/>
      <c r="E35" s="43"/>
      <c r="F35" s="43"/>
      <c r="G35" s="43"/>
      <c r="H35" s="43"/>
      <c r="I35" s="43"/>
      <c r="J35" s="43"/>
      <c r="K35" s="43"/>
      <c r="L35" s="180"/>
    </row>
    <row r="36" spans="1:12">
      <c r="C36" s="176" t="s">
        <v>214</v>
      </c>
      <c r="D36" s="43"/>
      <c r="E36" s="43"/>
      <c r="F36" s="43"/>
      <c r="G36" s="43"/>
      <c r="H36" s="43"/>
      <c r="I36" s="43"/>
      <c r="J36" s="43"/>
      <c r="K36" s="43"/>
      <c r="L36" s="43"/>
    </row>
    <row r="37" spans="1:12">
      <c r="C37" s="180" t="s">
        <v>240</v>
      </c>
      <c r="D37" s="43">
        <v>1280000</v>
      </c>
      <c r="E37" s="43"/>
      <c r="F37" s="43"/>
      <c r="G37" s="43"/>
      <c r="H37" s="43"/>
      <c r="I37" s="43"/>
      <c r="J37" s="43"/>
      <c r="K37" s="43"/>
      <c r="L37" s="43"/>
    </row>
    <row r="38" spans="1:12">
      <c r="C38" s="6" t="s">
        <v>242</v>
      </c>
      <c r="D38" s="43">
        <v>5662.58</v>
      </c>
      <c r="E38" s="43"/>
      <c r="F38" s="43"/>
      <c r="G38" s="43"/>
      <c r="H38" s="43"/>
      <c r="I38" s="43"/>
      <c r="J38" s="43"/>
      <c r="K38" s="43"/>
      <c r="L38" s="43"/>
    </row>
    <row r="39" spans="1:12">
      <c r="C39" s="180" t="s">
        <v>222</v>
      </c>
      <c r="D39" s="6">
        <v>1941610.93</v>
      </c>
    </row>
    <row r="40" spans="1:12">
      <c r="C40" s="181" t="s">
        <v>203</v>
      </c>
      <c r="D40" s="165">
        <v>252261.72</v>
      </c>
    </row>
    <row r="41" spans="1:12">
      <c r="D41" s="6">
        <f>SUM(D37:D40)</f>
        <v>3479535.23</v>
      </c>
    </row>
    <row r="44" spans="1:12" ht="18.75">
      <c r="A44" s="1" t="s">
        <v>168</v>
      </c>
      <c r="G44" s="47" t="s">
        <v>183</v>
      </c>
    </row>
    <row r="45" spans="1:12">
      <c r="A45" t="s">
        <v>137</v>
      </c>
      <c r="G45" s="28" t="s">
        <v>186</v>
      </c>
      <c r="H45" s="28"/>
      <c r="I45" s="28"/>
      <c r="J45" s="28"/>
      <c r="K45" s="28"/>
      <c r="L45" s="28"/>
    </row>
    <row r="46" spans="1:12">
      <c r="A46" t="s">
        <v>138</v>
      </c>
      <c r="G46" s="45" t="s">
        <v>187</v>
      </c>
      <c r="H46" s="45"/>
      <c r="I46" s="45"/>
      <c r="J46" s="45"/>
      <c r="K46" s="45"/>
      <c r="L46" s="45"/>
    </row>
    <row r="47" spans="1:12">
      <c r="A47" s="9"/>
      <c r="G47" s="50" t="s">
        <v>174</v>
      </c>
      <c r="H47" s="50"/>
      <c r="I47" s="50"/>
      <c r="J47" s="50"/>
      <c r="K47" s="50"/>
      <c r="L47" s="50"/>
    </row>
    <row r="48" spans="1:12" ht="18.75">
      <c r="B48" s="9"/>
      <c r="C48" s="1"/>
      <c r="G48" s="48" t="s">
        <v>175</v>
      </c>
      <c r="H48" s="48"/>
      <c r="I48" s="48"/>
      <c r="J48" s="48"/>
      <c r="K48" s="48"/>
      <c r="L48" s="48"/>
    </row>
    <row r="49" spans="1:12">
      <c r="G49" s="108" t="s">
        <v>184</v>
      </c>
      <c r="H49" s="108"/>
      <c r="I49" s="108"/>
      <c r="J49" s="108"/>
      <c r="K49" s="108"/>
      <c r="L49" s="108"/>
    </row>
    <row r="50" spans="1:12">
      <c r="G50" s="146" t="s">
        <v>191</v>
      </c>
      <c r="H50" s="146"/>
      <c r="I50" s="146"/>
      <c r="J50" s="146"/>
      <c r="K50" s="146"/>
      <c r="L50" s="146"/>
    </row>
    <row r="53" spans="1:12" ht="15.75" thickBot="1">
      <c r="A53" s="3" t="s">
        <v>2</v>
      </c>
      <c r="B53" s="3" t="s">
        <v>3</v>
      </c>
      <c r="C53" s="3" t="s">
        <v>4</v>
      </c>
      <c r="D53" s="3" t="s">
        <v>5</v>
      </c>
      <c r="E53" s="3" t="s">
        <v>60</v>
      </c>
      <c r="G53" s="3" t="s">
        <v>0</v>
      </c>
      <c r="H53" s="3" t="s">
        <v>1</v>
      </c>
      <c r="I53" s="3" t="s">
        <v>6</v>
      </c>
      <c r="J53" s="3" t="s">
        <v>61</v>
      </c>
    </row>
    <row r="54" spans="1:12">
      <c r="A54" s="60">
        <v>12</v>
      </c>
      <c r="B54" s="61">
        <v>41801</v>
      </c>
      <c r="C54" s="62" t="s">
        <v>7</v>
      </c>
      <c r="D54" s="62" t="s">
        <v>8</v>
      </c>
      <c r="E54" s="62">
        <v>1</v>
      </c>
      <c r="F54" s="63"/>
      <c r="G54" s="64">
        <v>720000</v>
      </c>
      <c r="H54" s="64">
        <v>0</v>
      </c>
      <c r="I54" s="64"/>
      <c r="J54" s="65">
        <v>720000</v>
      </c>
      <c r="K54" s="97"/>
    </row>
    <row r="55" spans="1:12">
      <c r="A55" s="66" t="s">
        <v>9</v>
      </c>
      <c r="B55" s="67" t="s">
        <v>75</v>
      </c>
      <c r="C55" s="67"/>
      <c r="D55" s="67"/>
      <c r="E55" s="67"/>
      <c r="F55" s="67"/>
      <c r="G55" s="68"/>
      <c r="H55" s="68"/>
      <c r="I55" s="68"/>
      <c r="J55" s="69"/>
      <c r="K55" s="97"/>
    </row>
    <row r="56" spans="1:12">
      <c r="A56" s="70" t="s">
        <v>140</v>
      </c>
      <c r="B56" s="67"/>
      <c r="C56" s="67"/>
      <c r="D56" s="67"/>
      <c r="E56" s="67"/>
      <c r="F56" s="67"/>
      <c r="G56" s="68"/>
      <c r="H56" s="68"/>
      <c r="I56" s="68"/>
      <c r="J56" s="71" t="s">
        <v>98</v>
      </c>
      <c r="K56" s="97"/>
    </row>
    <row r="57" spans="1:12" ht="15.75" thickBot="1">
      <c r="A57" s="72" t="s">
        <v>176</v>
      </c>
      <c r="B57" s="73"/>
      <c r="C57" s="73"/>
      <c r="D57" s="73"/>
      <c r="E57" s="73"/>
      <c r="F57" s="73"/>
      <c r="G57" s="74"/>
      <c r="H57" s="74"/>
      <c r="I57" s="74"/>
      <c r="J57" s="75"/>
      <c r="K57" s="97"/>
    </row>
    <row r="58" spans="1:12" ht="15.75" thickBot="1">
      <c r="G58" s="6"/>
      <c r="H58" s="6"/>
      <c r="I58" s="6"/>
      <c r="J58" s="6"/>
    </row>
    <row r="59" spans="1:12">
      <c r="A59" s="109">
        <v>12</v>
      </c>
      <c r="B59" s="118">
        <v>41801</v>
      </c>
      <c r="C59" s="110" t="s">
        <v>10</v>
      </c>
      <c r="D59" s="110" t="s">
        <v>8</v>
      </c>
      <c r="E59" s="110">
        <v>1</v>
      </c>
      <c r="F59" s="115"/>
      <c r="G59" s="111">
        <v>1280000</v>
      </c>
      <c r="H59" s="111">
        <v>0</v>
      </c>
      <c r="I59" s="111"/>
      <c r="J59" s="119">
        <f>J54+G59-H59</f>
        <v>2000000</v>
      </c>
    </row>
    <row r="60" spans="1:12">
      <c r="A60" s="120" t="s">
        <v>9</v>
      </c>
      <c r="B60" s="116" t="s">
        <v>75</v>
      </c>
      <c r="C60" s="116"/>
      <c r="D60" s="116"/>
      <c r="E60" s="116"/>
      <c r="F60" s="116"/>
      <c r="G60" s="112"/>
      <c r="H60" s="112"/>
      <c r="I60" s="112"/>
      <c r="J60" s="121"/>
    </row>
    <row r="61" spans="1:12">
      <c r="A61" s="122" t="s">
        <v>140</v>
      </c>
      <c r="B61" s="116"/>
      <c r="C61" s="116"/>
      <c r="D61" s="116"/>
      <c r="E61" s="116"/>
      <c r="F61" s="116"/>
      <c r="G61" s="112"/>
      <c r="H61" s="112"/>
      <c r="I61" s="112"/>
      <c r="J61" s="123" t="s">
        <v>98</v>
      </c>
    </row>
    <row r="62" spans="1:12" ht="15.75" thickBot="1">
      <c r="A62" s="113" t="s">
        <v>185</v>
      </c>
      <c r="B62" s="117"/>
      <c r="C62" s="117"/>
      <c r="D62" s="117"/>
      <c r="E62" s="117"/>
      <c r="F62" s="117"/>
      <c r="G62" s="114"/>
      <c r="H62" s="114"/>
      <c r="I62" s="114"/>
      <c r="J62" s="124"/>
    </row>
    <row r="63" spans="1:12">
      <c r="G63" s="6"/>
      <c r="H63" s="6"/>
      <c r="I63" s="6"/>
      <c r="J63" s="6"/>
    </row>
    <row r="64" spans="1:12">
      <c r="A64" s="29">
        <v>12</v>
      </c>
      <c r="B64" s="30">
        <v>41815</v>
      </c>
      <c r="C64" s="29" t="s">
        <v>11</v>
      </c>
      <c r="D64" s="29" t="s">
        <v>8</v>
      </c>
      <c r="E64" s="29">
        <v>1</v>
      </c>
      <c r="F64" s="28"/>
      <c r="G64" s="31">
        <v>312.35000000000002</v>
      </c>
      <c r="H64" s="31">
        <v>0</v>
      </c>
      <c r="I64" s="31"/>
      <c r="J64" s="31">
        <f>J59+G64-H64</f>
        <v>2000312.35</v>
      </c>
    </row>
    <row r="65" spans="1:10">
      <c r="A65" s="32" t="s">
        <v>9</v>
      </c>
      <c r="B65" s="28" t="s">
        <v>169</v>
      </c>
      <c r="C65" s="28"/>
      <c r="D65" s="28"/>
      <c r="E65" s="28"/>
      <c r="F65" s="28"/>
      <c r="G65" s="31"/>
      <c r="H65" s="31"/>
      <c r="I65" s="31"/>
      <c r="J65" s="31"/>
    </row>
    <row r="66" spans="1:10">
      <c r="A66" s="33" t="s">
        <v>142</v>
      </c>
      <c r="B66" s="28"/>
      <c r="C66" s="28"/>
      <c r="D66" s="28"/>
      <c r="E66" s="28"/>
      <c r="F66" s="28"/>
      <c r="G66" s="31"/>
      <c r="H66" s="31"/>
      <c r="I66" s="31"/>
      <c r="J66" s="34" t="s">
        <v>98</v>
      </c>
    </row>
    <row r="67" spans="1:10">
      <c r="G67" s="6"/>
      <c r="H67" s="6"/>
      <c r="I67" s="6"/>
      <c r="J67" s="6"/>
    </row>
    <row r="68" spans="1:10">
      <c r="A68" s="29">
        <v>1</v>
      </c>
      <c r="B68" s="30">
        <v>41845</v>
      </c>
      <c r="C68" s="29" t="s">
        <v>12</v>
      </c>
      <c r="D68" s="29" t="s">
        <v>8</v>
      </c>
      <c r="E68" s="29">
        <v>1</v>
      </c>
      <c r="F68" s="28"/>
      <c r="G68" s="31">
        <v>572.77</v>
      </c>
      <c r="H68" s="31">
        <v>0</v>
      </c>
      <c r="I68" s="31"/>
      <c r="J68" s="31">
        <f>J64+G68-H68</f>
        <v>2000885.12</v>
      </c>
    </row>
    <row r="69" spans="1:10">
      <c r="A69" s="32" t="s">
        <v>9</v>
      </c>
      <c r="B69" s="28" t="s">
        <v>76</v>
      </c>
      <c r="C69" s="28"/>
      <c r="D69" s="28"/>
      <c r="E69" s="28"/>
      <c r="F69" s="28"/>
      <c r="G69" s="31"/>
      <c r="H69" s="31"/>
      <c r="I69" s="31"/>
      <c r="J69" s="31"/>
    </row>
    <row r="70" spans="1:10">
      <c r="A70" s="33" t="s">
        <v>141</v>
      </c>
      <c r="B70" s="28"/>
      <c r="C70" s="28"/>
      <c r="D70" s="28"/>
      <c r="E70" s="28"/>
      <c r="F70" s="28"/>
      <c r="G70" s="31"/>
      <c r="H70" s="31"/>
      <c r="I70" s="31"/>
      <c r="J70" s="34" t="s">
        <v>102</v>
      </c>
    </row>
    <row r="71" spans="1:10">
      <c r="G71" s="6"/>
      <c r="H71" s="6"/>
      <c r="I71" s="6"/>
      <c r="J71" s="6"/>
    </row>
    <row r="72" spans="1:10">
      <c r="A72" s="29">
        <v>2</v>
      </c>
      <c r="B72" s="30">
        <v>41876</v>
      </c>
      <c r="C72" s="29" t="s">
        <v>13</v>
      </c>
      <c r="D72" s="29" t="s">
        <v>8</v>
      </c>
      <c r="E72" s="29">
        <v>1</v>
      </c>
      <c r="F72" s="28"/>
      <c r="G72" s="31">
        <v>560.87</v>
      </c>
      <c r="H72" s="31">
        <v>0</v>
      </c>
      <c r="I72" s="31"/>
      <c r="J72" s="31">
        <f>J68+G72-H72</f>
        <v>2001445.9900000002</v>
      </c>
    </row>
    <row r="73" spans="1:10">
      <c r="A73" s="32" t="s">
        <v>9</v>
      </c>
      <c r="B73" s="28" t="s">
        <v>76</v>
      </c>
      <c r="C73" s="28"/>
      <c r="D73" s="28"/>
      <c r="E73" s="28"/>
      <c r="F73" s="28"/>
      <c r="G73" s="31"/>
      <c r="H73" s="31"/>
      <c r="I73" s="31"/>
      <c r="J73" s="31"/>
    </row>
    <row r="74" spans="1:10">
      <c r="A74" s="33" t="s">
        <v>143</v>
      </c>
      <c r="B74" s="28"/>
      <c r="C74" s="28"/>
      <c r="D74" s="28"/>
      <c r="E74" s="28"/>
      <c r="F74" s="28"/>
      <c r="G74" s="31"/>
      <c r="H74" s="31"/>
      <c r="I74" s="31"/>
      <c r="J74" s="34" t="s">
        <v>106</v>
      </c>
    </row>
    <row r="75" spans="1:10">
      <c r="G75" s="6"/>
      <c r="H75" s="6"/>
      <c r="I75" s="6"/>
      <c r="J75" s="6"/>
    </row>
    <row r="76" spans="1:10">
      <c r="A76" s="29">
        <v>3</v>
      </c>
      <c r="B76" s="30">
        <v>41907</v>
      </c>
      <c r="C76" s="29" t="s">
        <v>14</v>
      </c>
      <c r="D76" s="29" t="s">
        <v>8</v>
      </c>
      <c r="E76" s="29">
        <v>1</v>
      </c>
      <c r="F76" s="28"/>
      <c r="G76" s="31">
        <v>561.03</v>
      </c>
      <c r="H76" s="31">
        <v>0</v>
      </c>
      <c r="I76" s="31"/>
      <c r="J76" s="31">
        <f>J72+G76-H76</f>
        <v>2002007.0200000003</v>
      </c>
    </row>
    <row r="77" spans="1:10">
      <c r="A77" s="32" t="s">
        <v>9</v>
      </c>
      <c r="B77" s="28" t="s">
        <v>76</v>
      </c>
      <c r="C77" s="28"/>
      <c r="D77" s="28"/>
      <c r="E77" s="28"/>
      <c r="F77" s="28"/>
      <c r="G77" s="31"/>
      <c r="H77" s="31"/>
      <c r="I77" s="31"/>
      <c r="J77" s="31"/>
    </row>
    <row r="78" spans="1:10">
      <c r="A78" s="33" t="s">
        <v>144</v>
      </c>
      <c r="B78" s="28"/>
      <c r="C78" s="28"/>
      <c r="D78" s="28"/>
      <c r="E78" s="28"/>
      <c r="F78" s="28"/>
      <c r="G78" s="31"/>
      <c r="H78" s="31"/>
      <c r="I78" s="31"/>
      <c r="J78" s="34" t="s">
        <v>109</v>
      </c>
    </row>
    <row r="79" spans="1:10" ht="15.75" thickBot="1">
      <c r="G79" s="6"/>
      <c r="H79" s="6"/>
      <c r="I79" s="6"/>
      <c r="J79" s="6"/>
    </row>
    <row r="80" spans="1:10">
      <c r="A80" s="60">
        <v>3</v>
      </c>
      <c r="B80" s="61">
        <v>41912</v>
      </c>
      <c r="C80" s="62" t="s">
        <v>15</v>
      </c>
      <c r="D80" s="62" t="s">
        <v>8</v>
      </c>
      <c r="E80" s="62">
        <v>1</v>
      </c>
      <c r="F80" s="63"/>
      <c r="G80" s="64">
        <v>460119.37</v>
      </c>
      <c r="H80" s="64">
        <v>0</v>
      </c>
      <c r="I80" s="64"/>
      <c r="J80" s="65">
        <f>J76+G80-H80</f>
        <v>2462126.39</v>
      </c>
    </row>
    <row r="81" spans="1:10">
      <c r="A81" s="66" t="s">
        <v>9</v>
      </c>
      <c r="B81" s="67" t="s">
        <v>77</v>
      </c>
      <c r="C81" s="67"/>
      <c r="D81" s="67"/>
      <c r="E81" s="67"/>
      <c r="F81" s="67"/>
      <c r="G81" s="68"/>
      <c r="H81" s="68"/>
      <c r="I81" s="68"/>
      <c r="J81" s="69"/>
    </row>
    <row r="82" spans="1:10">
      <c r="A82" s="70" t="s">
        <v>146</v>
      </c>
      <c r="B82" s="67"/>
      <c r="C82" s="67"/>
      <c r="D82" s="67"/>
      <c r="E82" s="67"/>
      <c r="F82" s="67"/>
      <c r="G82" s="68"/>
      <c r="H82" s="68"/>
      <c r="I82" s="68"/>
      <c r="J82" s="69" t="s">
        <v>148</v>
      </c>
    </row>
    <row r="83" spans="1:10" ht="15.75" thickBot="1">
      <c r="A83" s="72" t="s">
        <v>176</v>
      </c>
      <c r="B83" s="73"/>
      <c r="C83" s="73"/>
      <c r="D83" s="73"/>
      <c r="E83" s="73"/>
      <c r="F83" s="73"/>
      <c r="G83" s="74"/>
      <c r="H83" s="74"/>
      <c r="I83" s="74"/>
      <c r="J83" s="107"/>
    </row>
    <row r="84" spans="1:10" ht="15.75" thickBot="1">
      <c r="G84" s="6"/>
      <c r="H84" s="6"/>
      <c r="I84" s="6"/>
      <c r="J84" s="6"/>
    </row>
    <row r="85" spans="1:10">
      <c r="A85" s="60">
        <v>4</v>
      </c>
      <c r="B85" s="61">
        <v>41920</v>
      </c>
      <c r="C85" s="62" t="s">
        <v>16</v>
      </c>
      <c r="D85" s="62" t="s">
        <v>8</v>
      </c>
      <c r="E85" s="62">
        <v>1</v>
      </c>
      <c r="F85" s="63"/>
      <c r="G85" s="64">
        <v>148213.96</v>
      </c>
      <c r="H85" s="64">
        <v>0</v>
      </c>
      <c r="I85" s="64"/>
      <c r="J85" s="65">
        <f>J80+G85+H85</f>
        <v>2610340.35</v>
      </c>
    </row>
    <row r="86" spans="1:10">
      <c r="A86" s="66" t="s">
        <v>9</v>
      </c>
      <c r="B86" s="67" t="s">
        <v>172</v>
      </c>
      <c r="C86" s="67"/>
      <c r="D86" s="67"/>
      <c r="E86" s="67"/>
      <c r="F86" s="67"/>
      <c r="G86" s="68"/>
      <c r="H86" s="68"/>
      <c r="I86" s="68"/>
      <c r="J86" s="69"/>
    </row>
    <row r="87" spans="1:10">
      <c r="A87" s="70" t="s">
        <v>147</v>
      </c>
      <c r="B87" s="67"/>
      <c r="C87" s="67"/>
      <c r="D87" s="67"/>
      <c r="E87" s="67"/>
      <c r="F87" s="67"/>
      <c r="G87" s="68"/>
      <c r="H87" s="68"/>
      <c r="I87" s="68"/>
      <c r="J87" s="71" t="s">
        <v>149</v>
      </c>
    </row>
    <row r="88" spans="1:10" ht="15.75" thickBot="1">
      <c r="A88" s="72" t="s">
        <v>176</v>
      </c>
      <c r="B88" s="73"/>
      <c r="C88" s="73"/>
      <c r="D88" s="73"/>
      <c r="E88" s="73"/>
      <c r="F88" s="73"/>
      <c r="G88" s="74"/>
      <c r="H88" s="74"/>
      <c r="I88" s="74"/>
      <c r="J88" s="75"/>
    </row>
    <row r="89" spans="1:10">
      <c r="G89" s="6"/>
      <c r="H89" s="6"/>
      <c r="I89" s="6"/>
      <c r="J89" s="6"/>
    </row>
    <row r="90" spans="1:10">
      <c r="A90" s="29">
        <v>4</v>
      </c>
      <c r="B90" s="30">
        <v>41936</v>
      </c>
      <c r="C90" s="29" t="s">
        <v>17</v>
      </c>
      <c r="D90" s="29" t="s">
        <v>8</v>
      </c>
      <c r="E90" s="29">
        <v>1</v>
      </c>
      <c r="F90" s="28"/>
      <c r="G90" s="31">
        <v>651.77</v>
      </c>
      <c r="H90" s="31">
        <v>0</v>
      </c>
      <c r="I90" s="31"/>
      <c r="J90" s="31">
        <f>J85+G90-H90</f>
        <v>2610992.12</v>
      </c>
    </row>
    <row r="91" spans="1:10">
      <c r="A91" s="32" t="s">
        <v>9</v>
      </c>
      <c r="B91" s="28" t="s">
        <v>76</v>
      </c>
      <c r="C91" s="28"/>
      <c r="D91" s="28"/>
      <c r="E91" s="28"/>
      <c r="F91" s="28"/>
      <c r="G91" s="31"/>
      <c r="H91" s="31"/>
      <c r="I91" s="31"/>
      <c r="J91" s="31"/>
    </row>
    <row r="92" spans="1:10">
      <c r="A92" s="33" t="s">
        <v>145</v>
      </c>
      <c r="B92" s="28"/>
      <c r="C92" s="28"/>
      <c r="D92" s="28"/>
      <c r="E92" s="28"/>
      <c r="F92" s="28"/>
      <c r="G92" s="31"/>
      <c r="H92" s="31"/>
      <c r="I92" s="31"/>
      <c r="J92" s="34" t="s">
        <v>111</v>
      </c>
    </row>
    <row r="93" spans="1:10">
      <c r="G93" s="6"/>
      <c r="H93" s="6"/>
      <c r="I93" s="6"/>
      <c r="J93" s="6"/>
    </row>
    <row r="94" spans="1:10">
      <c r="A94" s="29">
        <v>5</v>
      </c>
      <c r="B94" s="30">
        <v>41968</v>
      </c>
      <c r="C94" s="29" t="s">
        <v>18</v>
      </c>
      <c r="D94" s="29" t="s">
        <v>8</v>
      </c>
      <c r="E94" s="29">
        <v>1</v>
      </c>
      <c r="F94" s="28"/>
      <c r="G94" s="31">
        <v>755.51</v>
      </c>
      <c r="H94" s="31">
        <v>0</v>
      </c>
      <c r="I94" s="31"/>
      <c r="J94" s="31">
        <f>J90+G94-H94</f>
        <v>2611747.63</v>
      </c>
    </row>
    <row r="95" spans="1:10">
      <c r="A95" s="32" t="s">
        <v>9</v>
      </c>
      <c r="B95" s="28" t="s">
        <v>76</v>
      </c>
      <c r="C95" s="28"/>
      <c r="D95" s="28"/>
      <c r="E95" s="28"/>
      <c r="F95" s="28"/>
      <c r="G95" s="31"/>
      <c r="H95" s="31"/>
      <c r="I95" s="31"/>
      <c r="J95" s="31"/>
    </row>
    <row r="96" spans="1:10">
      <c r="A96" s="33" t="s">
        <v>150</v>
      </c>
      <c r="B96" s="28"/>
      <c r="C96" s="28"/>
      <c r="D96" s="28"/>
      <c r="E96" s="28"/>
      <c r="F96" s="28"/>
      <c r="G96" s="31"/>
      <c r="H96" s="31"/>
      <c r="I96" s="31"/>
      <c r="J96" s="34" t="s">
        <v>113</v>
      </c>
    </row>
    <row r="97" spans="1:13" ht="15.75" thickBot="1">
      <c r="G97" s="6"/>
      <c r="H97" s="6"/>
      <c r="I97" s="6"/>
      <c r="J97" s="6"/>
      <c r="M97">
        <v>20729</v>
      </c>
    </row>
    <row r="98" spans="1:13">
      <c r="A98" s="126">
        <v>6</v>
      </c>
      <c r="B98" s="127">
        <v>41990</v>
      </c>
      <c r="C98" s="128" t="s">
        <v>19</v>
      </c>
      <c r="D98" s="128" t="s">
        <v>8</v>
      </c>
      <c r="E98" s="128">
        <v>1</v>
      </c>
      <c r="F98" s="129"/>
      <c r="G98" s="130">
        <v>0</v>
      </c>
      <c r="H98" s="130">
        <v>25911.77</v>
      </c>
      <c r="I98" s="130"/>
      <c r="J98" s="131">
        <f>J94+G98-H98</f>
        <v>2585835.86</v>
      </c>
      <c r="M98">
        <v>5182</v>
      </c>
    </row>
    <row r="99" spans="1:13">
      <c r="A99" s="132" t="s">
        <v>9</v>
      </c>
      <c r="B99" s="133" t="s">
        <v>78</v>
      </c>
      <c r="C99" s="133"/>
      <c r="D99" s="133"/>
      <c r="E99" s="133"/>
      <c r="F99" s="133"/>
      <c r="G99" s="44"/>
      <c r="H99" s="44"/>
      <c r="I99" s="44"/>
      <c r="J99" s="134"/>
      <c r="M99">
        <f>SUM(M97:M98)</f>
        <v>25911</v>
      </c>
    </row>
    <row r="100" spans="1:13">
      <c r="A100" s="135" t="s">
        <v>152</v>
      </c>
      <c r="B100" s="133"/>
      <c r="C100" s="133"/>
      <c r="D100" s="133"/>
      <c r="E100" s="133"/>
      <c r="F100" s="133"/>
      <c r="G100" s="44"/>
      <c r="H100" s="44"/>
      <c r="I100" s="44"/>
      <c r="J100" s="136" t="s">
        <v>115</v>
      </c>
    </row>
    <row r="101" spans="1:13">
      <c r="A101" s="135" t="s">
        <v>153</v>
      </c>
      <c r="B101" s="133"/>
      <c r="C101" s="133"/>
      <c r="D101" s="133"/>
      <c r="E101" s="133"/>
      <c r="F101" s="133"/>
      <c r="G101" s="44"/>
      <c r="H101" s="44"/>
      <c r="I101" s="44"/>
      <c r="J101" s="136" t="s">
        <v>115</v>
      </c>
    </row>
    <row r="102" spans="1:13">
      <c r="A102" s="145" t="s">
        <v>190</v>
      </c>
      <c r="B102" s="133"/>
      <c r="C102" s="133"/>
      <c r="D102" s="133"/>
      <c r="E102" s="133"/>
      <c r="F102" s="133"/>
      <c r="G102" s="44"/>
      <c r="H102" s="44"/>
      <c r="I102" s="44"/>
      <c r="J102" s="136"/>
    </row>
    <row r="103" spans="1:13">
      <c r="A103" s="145" t="s">
        <v>189</v>
      </c>
      <c r="B103" s="133"/>
      <c r="C103" s="133"/>
      <c r="D103" s="133"/>
      <c r="E103" s="133"/>
      <c r="F103" s="133"/>
      <c r="G103" s="44"/>
      <c r="H103" s="44"/>
      <c r="I103" s="44"/>
      <c r="J103" s="136"/>
    </row>
    <row r="104" spans="1:13" ht="15.75" thickBot="1">
      <c r="A104" s="137" t="s">
        <v>189</v>
      </c>
      <c r="B104" s="138"/>
      <c r="C104" s="138"/>
      <c r="D104" s="138"/>
      <c r="E104" s="138"/>
      <c r="F104" s="138"/>
      <c r="G104" s="139"/>
      <c r="H104" s="139"/>
      <c r="I104" s="139"/>
      <c r="J104" s="140"/>
    </row>
    <row r="105" spans="1:13">
      <c r="G105" s="6"/>
      <c r="H105" s="6"/>
      <c r="I105" s="6"/>
      <c r="J105" s="6"/>
    </row>
    <row r="106" spans="1:13">
      <c r="A106" s="29">
        <v>6</v>
      </c>
      <c r="B106" s="30">
        <v>41997</v>
      </c>
      <c r="C106" s="29" t="s">
        <v>21</v>
      </c>
      <c r="D106" s="29" t="s">
        <v>8</v>
      </c>
      <c r="E106" s="29">
        <v>1</v>
      </c>
      <c r="F106" s="28"/>
      <c r="G106" s="31">
        <v>685.85</v>
      </c>
      <c r="H106" s="31">
        <v>0</v>
      </c>
      <c r="I106" s="31"/>
      <c r="J106" s="31">
        <f>J98+G106-H106</f>
        <v>2586521.71</v>
      </c>
    </row>
    <row r="107" spans="1:13">
      <c r="A107" s="32" t="s">
        <v>9</v>
      </c>
      <c r="B107" s="28" t="s">
        <v>76</v>
      </c>
      <c r="C107" s="28"/>
      <c r="D107" s="28"/>
      <c r="E107" s="28"/>
      <c r="F107" s="28"/>
      <c r="G107" s="28"/>
      <c r="H107" s="28"/>
      <c r="I107" s="28"/>
      <c r="J107" s="28"/>
    </row>
    <row r="108" spans="1:13">
      <c r="A108" s="33" t="s">
        <v>151</v>
      </c>
      <c r="B108" s="28"/>
      <c r="C108" s="28"/>
      <c r="D108" s="28"/>
      <c r="E108" s="28"/>
      <c r="F108" s="28"/>
      <c r="G108" s="28"/>
      <c r="H108" s="28"/>
      <c r="I108" s="28"/>
      <c r="J108" s="33" t="s">
        <v>115</v>
      </c>
    </row>
    <row r="109" spans="1:13" ht="15.75" thickBot="1">
      <c r="G109" s="6"/>
      <c r="H109" s="6"/>
      <c r="I109" s="6"/>
      <c r="J109" s="6"/>
    </row>
    <row r="110" spans="1:13">
      <c r="A110" s="60">
        <v>6</v>
      </c>
      <c r="B110" s="61">
        <v>42002</v>
      </c>
      <c r="C110" s="62" t="s">
        <v>22</v>
      </c>
      <c r="D110" s="62" t="s">
        <v>8</v>
      </c>
      <c r="E110" s="62">
        <v>1</v>
      </c>
      <c r="F110" s="63"/>
      <c r="G110" s="64">
        <v>666666.66</v>
      </c>
      <c r="H110" s="64">
        <v>0</v>
      </c>
      <c r="I110" s="64"/>
      <c r="J110" s="65">
        <f>J106+G110-H110</f>
        <v>3253188.37</v>
      </c>
    </row>
    <row r="111" spans="1:13">
      <c r="A111" s="66" t="s">
        <v>9</v>
      </c>
      <c r="B111" s="67" t="s">
        <v>79</v>
      </c>
      <c r="C111" s="67"/>
      <c r="D111" s="67"/>
      <c r="E111" s="67"/>
      <c r="F111" s="67"/>
      <c r="G111" s="68"/>
      <c r="H111" s="68"/>
      <c r="I111" s="68"/>
      <c r="J111" s="69"/>
    </row>
    <row r="112" spans="1:13">
      <c r="A112" s="70" t="s">
        <v>155</v>
      </c>
      <c r="B112" s="67"/>
      <c r="C112" s="67"/>
      <c r="D112" s="67"/>
      <c r="E112" s="67"/>
      <c r="F112" s="67"/>
      <c r="G112" s="68"/>
      <c r="H112" s="68"/>
      <c r="I112" s="68"/>
      <c r="J112" s="71" t="s">
        <v>154</v>
      </c>
    </row>
    <row r="113" spans="1:10" ht="15.75" thickBot="1">
      <c r="A113" s="72" t="s">
        <v>176</v>
      </c>
      <c r="B113" s="73"/>
      <c r="C113" s="73"/>
      <c r="D113" s="73"/>
      <c r="E113" s="73"/>
      <c r="F113" s="73"/>
      <c r="G113" s="74"/>
      <c r="H113" s="74"/>
      <c r="I113" s="74"/>
      <c r="J113" s="75"/>
    </row>
    <row r="114" spans="1:10" ht="15.75" thickBot="1">
      <c r="G114" s="6"/>
      <c r="H114" s="6"/>
      <c r="I114" s="6"/>
      <c r="J114" s="6"/>
    </row>
    <row r="115" spans="1:10">
      <c r="A115" s="148">
        <v>6</v>
      </c>
      <c r="B115" s="155">
        <v>42002</v>
      </c>
      <c r="C115" s="150" t="s">
        <v>23</v>
      </c>
      <c r="D115" s="150" t="s">
        <v>8</v>
      </c>
      <c r="E115" s="150">
        <v>1</v>
      </c>
      <c r="F115" s="149"/>
      <c r="G115" s="151">
        <v>26000</v>
      </c>
      <c r="H115" s="151">
        <v>0</v>
      </c>
      <c r="I115" s="151"/>
      <c r="J115" s="156">
        <f>J110+G115-0</f>
        <v>3279188.37</v>
      </c>
    </row>
    <row r="116" spans="1:10">
      <c r="A116" s="157" t="s">
        <v>9</v>
      </c>
      <c r="B116" s="152" t="s">
        <v>80</v>
      </c>
      <c r="C116" s="152"/>
      <c r="D116" s="152"/>
      <c r="E116" s="152"/>
      <c r="F116" s="152"/>
      <c r="G116" s="147"/>
      <c r="H116" s="147"/>
      <c r="I116" s="147"/>
      <c r="J116" s="158"/>
    </row>
    <row r="117" spans="1:10">
      <c r="A117" s="159" t="s">
        <v>230</v>
      </c>
      <c r="B117" s="152"/>
      <c r="C117" s="152"/>
      <c r="D117" s="152"/>
      <c r="E117" s="152"/>
      <c r="F117" s="152"/>
      <c r="G117" s="147"/>
      <c r="H117" s="147"/>
      <c r="I117" s="147"/>
      <c r="J117" s="160" t="s">
        <v>154</v>
      </c>
    </row>
    <row r="118" spans="1:10" ht="15.75" thickBot="1">
      <c r="A118" s="161" t="s">
        <v>192</v>
      </c>
      <c r="B118" s="153"/>
      <c r="C118" s="153"/>
      <c r="D118" s="153"/>
      <c r="E118" s="153"/>
      <c r="F118" s="153"/>
      <c r="G118" s="154"/>
      <c r="H118" s="154"/>
      <c r="I118" s="154"/>
      <c r="J118" s="162"/>
    </row>
    <row r="119" spans="1:10" ht="15.75" thickBot="1">
      <c r="G119" s="6"/>
      <c r="H119" s="6"/>
      <c r="I119" s="6"/>
      <c r="J119" s="6"/>
    </row>
    <row r="120" spans="1:10">
      <c r="A120" s="60">
        <v>6</v>
      </c>
      <c r="B120" s="61">
        <v>42003</v>
      </c>
      <c r="C120" s="62" t="s">
        <v>24</v>
      </c>
      <c r="D120" s="62" t="s">
        <v>8</v>
      </c>
      <c r="E120" s="62">
        <v>1</v>
      </c>
      <c r="F120" s="63"/>
      <c r="G120" s="64">
        <v>0</v>
      </c>
      <c r="H120" s="64">
        <v>58333.33</v>
      </c>
      <c r="I120" s="64"/>
      <c r="J120" s="65">
        <f>J115+G120-H120</f>
        <v>3220855.04</v>
      </c>
    </row>
    <row r="121" spans="1:10">
      <c r="A121" s="66" t="s">
        <v>9</v>
      </c>
      <c r="B121" s="67" t="s">
        <v>173</v>
      </c>
      <c r="C121" s="67"/>
      <c r="D121" s="67"/>
      <c r="E121" s="67"/>
      <c r="F121" s="67"/>
      <c r="G121" s="68"/>
      <c r="H121" s="68"/>
      <c r="I121" s="68"/>
      <c r="J121" s="69"/>
    </row>
    <row r="122" spans="1:10">
      <c r="A122" s="70" t="s">
        <v>156</v>
      </c>
      <c r="B122" s="67"/>
      <c r="C122" s="67"/>
      <c r="D122" s="67"/>
      <c r="E122" s="67"/>
      <c r="F122" s="67"/>
      <c r="G122" s="68"/>
      <c r="H122" s="68"/>
      <c r="I122" s="68"/>
      <c r="J122" s="71" t="s">
        <v>154</v>
      </c>
    </row>
    <row r="123" spans="1:10" ht="15.75" thickBot="1">
      <c r="A123" s="72" t="s">
        <v>176</v>
      </c>
      <c r="B123" s="73"/>
      <c r="C123" s="73"/>
      <c r="D123" s="73"/>
      <c r="E123" s="73"/>
      <c r="F123" s="73"/>
      <c r="G123" s="74"/>
      <c r="H123" s="74"/>
      <c r="I123" s="74"/>
      <c r="J123" s="107"/>
    </row>
    <row r="124" spans="1:10" ht="15.75" thickBot="1">
      <c r="G124" s="6"/>
      <c r="H124" s="6"/>
      <c r="I124" s="6"/>
      <c r="J124" s="6"/>
    </row>
    <row r="125" spans="1:10">
      <c r="A125" s="148">
        <v>7</v>
      </c>
      <c r="B125" s="155">
        <v>42024</v>
      </c>
      <c r="C125" s="150" t="s">
        <v>25</v>
      </c>
      <c r="D125" s="150" t="s">
        <v>8</v>
      </c>
      <c r="E125" s="150">
        <v>1</v>
      </c>
      <c r="F125" s="149"/>
      <c r="G125" s="151">
        <v>13000</v>
      </c>
      <c r="H125" s="151">
        <v>0</v>
      </c>
      <c r="I125" s="151"/>
      <c r="J125" s="156">
        <f>J120+G125-H125</f>
        <v>3233855.04</v>
      </c>
    </row>
    <row r="126" spans="1:10">
      <c r="A126" s="157" t="s">
        <v>9</v>
      </c>
      <c r="B126" s="152" t="s">
        <v>81</v>
      </c>
      <c r="C126" s="152"/>
      <c r="D126" s="152"/>
      <c r="E126" s="152"/>
      <c r="F126" s="152"/>
      <c r="G126" s="147"/>
      <c r="H126" s="147"/>
      <c r="I126" s="147"/>
      <c r="J126" s="158"/>
    </row>
    <row r="127" spans="1:10">
      <c r="A127" s="159" t="s">
        <v>231</v>
      </c>
      <c r="B127" s="152"/>
      <c r="C127" s="152"/>
      <c r="D127" s="152"/>
      <c r="E127" s="152"/>
      <c r="F127" s="152"/>
      <c r="G127" s="147"/>
      <c r="H127" s="147"/>
      <c r="I127" s="147"/>
      <c r="J127" s="160" t="s">
        <v>157</v>
      </c>
    </row>
    <row r="128" spans="1:10" ht="15.75" thickBot="1">
      <c r="A128" s="161" t="s">
        <v>192</v>
      </c>
      <c r="B128" s="153"/>
      <c r="C128" s="153"/>
      <c r="D128" s="153"/>
      <c r="E128" s="153"/>
      <c r="F128" s="153"/>
      <c r="G128" s="154"/>
      <c r="H128" s="154"/>
      <c r="I128" s="154"/>
      <c r="J128" s="162"/>
    </row>
    <row r="129" spans="1:10" ht="15.75" thickBot="1">
      <c r="G129" s="6"/>
      <c r="H129" s="6"/>
      <c r="I129" s="6"/>
      <c r="J129" s="6"/>
    </row>
    <row r="130" spans="1:10">
      <c r="A130" s="126">
        <v>7</v>
      </c>
      <c r="B130" s="127">
        <v>42024</v>
      </c>
      <c r="C130" s="128" t="s">
        <v>26</v>
      </c>
      <c r="D130" s="128" t="s">
        <v>8</v>
      </c>
      <c r="E130" s="128">
        <v>1</v>
      </c>
      <c r="F130" s="129"/>
      <c r="G130" s="130">
        <v>0</v>
      </c>
      <c r="H130" s="130">
        <v>12971.73</v>
      </c>
      <c r="I130" s="130"/>
      <c r="J130" s="131">
        <f>J125+G130-H130</f>
        <v>3220883.31</v>
      </c>
    </row>
    <row r="131" spans="1:10">
      <c r="A131" s="132" t="s">
        <v>9</v>
      </c>
      <c r="B131" s="133" t="s">
        <v>20</v>
      </c>
      <c r="C131" s="133"/>
      <c r="D131" s="133"/>
      <c r="E131" s="133"/>
      <c r="F131" s="133"/>
      <c r="G131" s="44"/>
      <c r="H131" s="44"/>
      <c r="I131" s="44"/>
      <c r="J131" s="134"/>
    </row>
    <row r="132" spans="1:10">
      <c r="A132" s="135" t="s">
        <v>158</v>
      </c>
      <c r="B132" s="133"/>
      <c r="C132" s="133"/>
      <c r="D132" s="133"/>
      <c r="E132" s="133"/>
      <c r="F132" s="133"/>
      <c r="G132" s="44"/>
      <c r="H132" s="44"/>
      <c r="I132" s="44"/>
      <c r="J132" s="136" t="s">
        <v>116</v>
      </c>
    </row>
    <row r="133" spans="1:10" ht="15.75" thickBot="1">
      <c r="A133" s="137" t="s">
        <v>189</v>
      </c>
      <c r="B133" s="138"/>
      <c r="C133" s="138"/>
      <c r="D133" s="138"/>
      <c r="E133" s="138"/>
      <c r="F133" s="138"/>
      <c r="G133" s="139"/>
      <c r="H133" s="139"/>
      <c r="I133" s="139"/>
      <c r="J133" s="140"/>
    </row>
    <row r="134" spans="1:10" ht="15.75" thickBot="1">
      <c r="G134" s="6"/>
      <c r="H134" s="6"/>
      <c r="I134" s="6"/>
      <c r="J134" s="6"/>
    </row>
    <row r="135" spans="1:10">
      <c r="A135" s="51">
        <v>7</v>
      </c>
      <c r="B135" s="84">
        <v>42026</v>
      </c>
      <c r="C135" s="53" t="s">
        <v>26</v>
      </c>
      <c r="D135" s="53" t="s">
        <v>8</v>
      </c>
      <c r="E135" s="53">
        <v>1</v>
      </c>
      <c r="F135" s="52"/>
      <c r="G135" s="54">
        <v>7776.7</v>
      </c>
      <c r="H135" s="54">
        <v>0</v>
      </c>
      <c r="I135" s="54"/>
      <c r="J135" s="85">
        <f>J130+G135-H135</f>
        <v>3228660.0100000002</v>
      </c>
    </row>
    <row r="136" spans="1:10">
      <c r="A136" s="86" t="s">
        <v>9</v>
      </c>
      <c r="B136" s="55" t="s">
        <v>82</v>
      </c>
      <c r="C136" s="55"/>
      <c r="D136" s="55"/>
      <c r="E136" s="55"/>
      <c r="F136" s="55"/>
      <c r="G136" s="56"/>
      <c r="H136" s="56"/>
      <c r="I136" s="56"/>
      <c r="J136" s="87"/>
    </row>
    <row r="137" spans="1:10">
      <c r="A137" s="88" t="s">
        <v>159</v>
      </c>
      <c r="B137" s="55"/>
      <c r="C137" s="55"/>
      <c r="D137" s="55"/>
      <c r="E137" s="55"/>
      <c r="F137" s="55"/>
      <c r="G137" s="56"/>
      <c r="H137" s="56"/>
      <c r="I137" s="56"/>
      <c r="J137" s="89" t="s">
        <v>116</v>
      </c>
    </row>
    <row r="138" spans="1:10" ht="15.75" thickBot="1">
      <c r="A138" s="59" t="s">
        <v>177</v>
      </c>
      <c r="B138" s="57"/>
      <c r="C138" s="57"/>
      <c r="D138" s="57"/>
      <c r="E138" s="57"/>
      <c r="F138" s="57"/>
      <c r="G138" s="58"/>
      <c r="H138" s="58"/>
      <c r="I138" s="58"/>
      <c r="J138" s="90"/>
    </row>
    <row r="139" spans="1:10">
      <c r="G139" s="6"/>
      <c r="H139" s="6"/>
      <c r="I139" s="6"/>
      <c r="J139" s="6"/>
    </row>
    <row r="140" spans="1:10">
      <c r="A140" s="29">
        <v>7</v>
      </c>
      <c r="B140" s="30">
        <v>42027</v>
      </c>
      <c r="C140" s="29" t="s">
        <v>27</v>
      </c>
      <c r="D140" s="29" t="s">
        <v>8</v>
      </c>
      <c r="E140" s="29">
        <v>1</v>
      </c>
      <c r="F140" s="28"/>
      <c r="G140" s="31">
        <v>852.38</v>
      </c>
      <c r="H140" s="31">
        <v>0</v>
      </c>
      <c r="I140" s="31"/>
      <c r="J140" s="31">
        <f>J135+G140-H140</f>
        <v>3229512.39</v>
      </c>
    </row>
    <row r="141" spans="1:10">
      <c r="A141" s="32" t="s">
        <v>9</v>
      </c>
      <c r="B141" s="28" t="s">
        <v>76</v>
      </c>
      <c r="C141" s="28"/>
      <c r="D141" s="28"/>
      <c r="E141" s="28"/>
      <c r="F141" s="28"/>
      <c r="G141" s="31"/>
      <c r="H141" s="31"/>
      <c r="I141" s="31"/>
      <c r="J141" s="31"/>
    </row>
    <row r="142" spans="1:10">
      <c r="A142" s="33" t="s">
        <v>160</v>
      </c>
      <c r="B142" s="28"/>
      <c r="C142" s="28"/>
      <c r="D142" s="28"/>
      <c r="E142" s="28"/>
      <c r="F142" s="28"/>
      <c r="G142" s="31"/>
      <c r="H142" s="31"/>
      <c r="I142" s="31"/>
      <c r="J142" s="34" t="s">
        <v>116</v>
      </c>
    </row>
    <row r="143" spans="1:10">
      <c r="G143" s="6"/>
      <c r="H143" s="6"/>
      <c r="I143" s="6"/>
      <c r="J143" s="6"/>
    </row>
    <row r="144" spans="1:10">
      <c r="A144" s="29">
        <v>8</v>
      </c>
      <c r="B144" s="30">
        <v>42060</v>
      </c>
      <c r="C144" s="29" t="s">
        <v>28</v>
      </c>
      <c r="D144" s="29" t="s">
        <v>8</v>
      </c>
      <c r="E144" s="29">
        <v>1</v>
      </c>
      <c r="F144" s="28"/>
      <c r="G144" s="31">
        <v>730.04</v>
      </c>
      <c r="H144" s="31">
        <v>0</v>
      </c>
      <c r="I144" s="31"/>
      <c r="J144" s="31">
        <f>J140+G144-H144</f>
        <v>3230242.43</v>
      </c>
    </row>
    <row r="145" spans="1:15">
      <c r="A145" s="32" t="s">
        <v>9</v>
      </c>
      <c r="B145" s="28" t="s">
        <v>76</v>
      </c>
      <c r="C145" s="28"/>
      <c r="D145" s="28"/>
      <c r="E145" s="28"/>
      <c r="F145" s="28"/>
      <c r="G145" s="31"/>
      <c r="H145" s="31"/>
      <c r="I145" s="31"/>
      <c r="J145" s="31"/>
    </row>
    <row r="146" spans="1:15">
      <c r="A146" s="33" t="s">
        <v>162</v>
      </c>
      <c r="B146" s="28"/>
      <c r="C146" s="28"/>
      <c r="D146" s="28"/>
      <c r="E146" s="28"/>
      <c r="F146" s="28"/>
      <c r="G146" s="31"/>
      <c r="H146" s="31"/>
      <c r="I146" s="31"/>
      <c r="J146" s="34" t="s">
        <v>119</v>
      </c>
    </row>
    <row r="147" spans="1:15" ht="15.75" thickBot="1">
      <c r="G147" s="6"/>
      <c r="H147" s="6"/>
      <c r="I147" s="6"/>
      <c r="J147" s="6"/>
    </row>
    <row r="148" spans="1:15">
      <c r="A148" s="126">
        <v>8</v>
      </c>
      <c r="B148" s="127">
        <v>42060</v>
      </c>
      <c r="C148" s="128" t="s">
        <v>29</v>
      </c>
      <c r="D148" s="128" t="s">
        <v>8</v>
      </c>
      <c r="E148" s="128">
        <v>1</v>
      </c>
      <c r="F148" s="129"/>
      <c r="G148" s="130">
        <v>0</v>
      </c>
      <c r="H148" s="130">
        <v>3229512.39</v>
      </c>
      <c r="I148" s="130"/>
      <c r="J148" s="131">
        <f>J144+G148-H148</f>
        <v>730.04000000003725</v>
      </c>
    </row>
    <row r="149" spans="1:15">
      <c r="A149" s="132" t="s">
        <v>9</v>
      </c>
      <c r="B149" s="133" t="s">
        <v>83</v>
      </c>
      <c r="C149" s="133"/>
      <c r="D149" s="133"/>
      <c r="E149" s="133"/>
      <c r="F149" s="133"/>
      <c r="G149" s="44"/>
      <c r="H149" s="44"/>
      <c r="I149" s="44"/>
      <c r="J149" s="134"/>
    </row>
    <row r="150" spans="1:15">
      <c r="A150" s="135" t="s">
        <v>161</v>
      </c>
      <c r="B150" s="133"/>
      <c r="C150" s="133"/>
      <c r="D150" s="133"/>
      <c r="E150" s="133"/>
      <c r="F150" s="133"/>
      <c r="G150" s="44"/>
      <c r="H150" s="44"/>
      <c r="I150" s="44"/>
      <c r="J150" s="136" t="s">
        <v>119</v>
      </c>
    </row>
    <row r="151" spans="1:15" ht="15.75" thickBot="1">
      <c r="A151" s="137" t="s">
        <v>188</v>
      </c>
      <c r="B151" s="138"/>
      <c r="C151" s="138"/>
      <c r="D151" s="138"/>
      <c r="E151" s="138"/>
      <c r="F151" s="138"/>
      <c r="G151" s="139"/>
      <c r="H151" s="139"/>
      <c r="I151" s="139"/>
      <c r="J151" s="140"/>
    </row>
    <row r="152" spans="1:15">
      <c r="G152" s="6"/>
      <c r="H152" s="6"/>
      <c r="I152" s="6"/>
      <c r="J152" s="6"/>
    </row>
    <row r="153" spans="1:15">
      <c r="A153" s="29">
        <v>9</v>
      </c>
      <c r="B153" s="30">
        <v>42088</v>
      </c>
      <c r="C153" s="29" t="s">
        <v>30</v>
      </c>
      <c r="D153" s="29" t="s">
        <v>8</v>
      </c>
      <c r="E153" s="29">
        <v>1</v>
      </c>
      <c r="F153" s="28"/>
      <c r="G153" s="31">
        <v>0.01</v>
      </c>
      <c r="H153" s="31">
        <v>0</v>
      </c>
      <c r="I153" s="31"/>
      <c r="J153" s="31">
        <f>J148+G153-H153</f>
        <v>730.05000000003724</v>
      </c>
      <c r="M153" s="7" t="s">
        <v>62</v>
      </c>
    </row>
    <row r="154" spans="1:15">
      <c r="A154" s="32" t="s">
        <v>9</v>
      </c>
      <c r="B154" s="28" t="s">
        <v>76</v>
      </c>
      <c r="C154" s="28"/>
      <c r="D154" s="28"/>
      <c r="E154" s="28"/>
      <c r="F154" s="28"/>
      <c r="G154" s="31"/>
      <c r="H154" s="31"/>
      <c r="I154" s="31"/>
      <c r="J154" s="31"/>
    </row>
    <row r="155" spans="1:15">
      <c r="A155" s="33" t="s">
        <v>163</v>
      </c>
      <c r="B155" s="28"/>
      <c r="C155" s="28"/>
      <c r="D155" s="28"/>
      <c r="E155" s="28"/>
      <c r="F155" s="28"/>
      <c r="G155" s="31"/>
      <c r="H155" s="31"/>
      <c r="I155" s="31"/>
      <c r="J155" s="34" t="s">
        <v>164</v>
      </c>
      <c r="O155" s="42"/>
    </row>
    <row r="156" spans="1:15" ht="15.75" thickBot="1">
      <c r="G156" s="6"/>
      <c r="H156" s="6"/>
      <c r="I156" s="6"/>
      <c r="J156" s="6"/>
    </row>
    <row r="157" spans="1:15">
      <c r="A157" s="60">
        <v>10</v>
      </c>
      <c r="B157" s="61">
        <v>42100</v>
      </c>
      <c r="C157" s="62" t="s">
        <v>31</v>
      </c>
      <c r="D157" s="62" t="s">
        <v>8</v>
      </c>
      <c r="E157" s="62">
        <v>1</v>
      </c>
      <c r="F157" s="63"/>
      <c r="G157" s="64">
        <v>249312.79</v>
      </c>
      <c r="H157" s="64">
        <v>0</v>
      </c>
      <c r="I157" s="64"/>
      <c r="J157" s="65">
        <f>J153+G157-H157</f>
        <v>250042.84000000005</v>
      </c>
    </row>
    <row r="158" spans="1:15">
      <c r="A158" s="66" t="s">
        <v>9</v>
      </c>
      <c r="B158" s="67" t="s">
        <v>84</v>
      </c>
      <c r="C158" s="67"/>
      <c r="D158" s="67"/>
      <c r="E158" s="67"/>
      <c r="F158" s="67"/>
      <c r="G158" s="68"/>
      <c r="H158" s="68"/>
      <c r="I158" s="68"/>
      <c r="J158" s="69"/>
    </row>
    <row r="159" spans="1:15">
      <c r="A159" s="70" t="s">
        <v>165</v>
      </c>
      <c r="B159" s="67"/>
      <c r="C159" s="67"/>
      <c r="D159" s="67"/>
      <c r="E159" s="67"/>
      <c r="F159" s="67"/>
      <c r="G159" s="68"/>
      <c r="H159" s="68"/>
      <c r="I159" s="68"/>
      <c r="J159" s="71" t="s">
        <v>166</v>
      </c>
    </row>
    <row r="160" spans="1:15" ht="15.75" thickBot="1">
      <c r="A160" s="72" t="s">
        <v>176</v>
      </c>
      <c r="B160" s="73"/>
      <c r="C160" s="73"/>
      <c r="D160" s="73"/>
      <c r="E160" s="73"/>
      <c r="F160" s="73"/>
      <c r="G160" s="74"/>
      <c r="H160" s="74"/>
      <c r="I160" s="74"/>
      <c r="J160" s="75"/>
    </row>
    <row r="161" spans="1:10">
      <c r="G161" s="6"/>
      <c r="H161" s="6"/>
      <c r="I161" s="6"/>
      <c r="J161" s="6"/>
    </row>
    <row r="162" spans="1:10">
      <c r="A162" s="29">
        <v>10</v>
      </c>
      <c r="B162" s="29" t="s">
        <v>85</v>
      </c>
      <c r="C162" s="29" t="s">
        <v>32</v>
      </c>
      <c r="D162" s="29" t="s">
        <v>8</v>
      </c>
      <c r="E162" s="29">
        <v>1</v>
      </c>
      <c r="F162" s="28"/>
      <c r="G162" s="31">
        <v>0</v>
      </c>
      <c r="H162" s="31">
        <v>20</v>
      </c>
      <c r="I162" s="31"/>
      <c r="J162" s="31">
        <f>J157+G162-H162</f>
        <v>250022.84000000005</v>
      </c>
    </row>
    <row r="163" spans="1:10">
      <c r="A163" s="32" t="s">
        <v>9</v>
      </c>
      <c r="B163" s="28" t="s">
        <v>86</v>
      </c>
      <c r="C163" s="28"/>
      <c r="D163" s="28"/>
      <c r="E163" s="28"/>
      <c r="F163" s="28"/>
      <c r="G163" s="31"/>
      <c r="H163" s="31"/>
      <c r="I163" s="31"/>
      <c r="J163" s="31"/>
    </row>
    <row r="164" spans="1:10">
      <c r="A164" s="33" t="s">
        <v>136</v>
      </c>
      <c r="B164" s="28"/>
      <c r="C164" s="28"/>
      <c r="D164" s="28"/>
      <c r="E164" s="28"/>
      <c r="F164" s="28"/>
      <c r="G164" s="31"/>
      <c r="H164" s="31"/>
      <c r="I164" s="31"/>
      <c r="J164" s="34" t="s">
        <v>122</v>
      </c>
    </row>
    <row r="165" spans="1:10" ht="15.75" thickBot="1">
      <c r="G165" s="6"/>
      <c r="H165" s="6"/>
      <c r="I165" s="6"/>
      <c r="J165" s="6"/>
    </row>
    <row r="166" spans="1:10">
      <c r="A166" s="142">
        <v>10</v>
      </c>
      <c r="B166" s="143">
        <v>42124</v>
      </c>
      <c r="C166" s="129" t="s">
        <v>33</v>
      </c>
      <c r="D166" s="129" t="s">
        <v>8</v>
      </c>
      <c r="E166" s="129">
        <v>1</v>
      </c>
      <c r="F166" s="129"/>
      <c r="G166" s="130">
        <v>0</v>
      </c>
      <c r="H166" s="130">
        <v>250022.84</v>
      </c>
      <c r="I166" s="130"/>
      <c r="J166" s="131">
        <f>J162+G166-H166</f>
        <v>0</v>
      </c>
    </row>
    <row r="167" spans="1:10">
      <c r="A167" s="132" t="s">
        <v>9</v>
      </c>
      <c r="B167" s="133" t="s">
        <v>87</v>
      </c>
      <c r="C167" s="133"/>
      <c r="D167" s="133"/>
      <c r="E167" s="133"/>
      <c r="F167" s="133"/>
      <c r="G167" s="44"/>
      <c r="H167" s="44"/>
      <c r="I167" s="44"/>
      <c r="J167" s="134"/>
    </row>
    <row r="168" spans="1:10">
      <c r="A168" s="135" t="s">
        <v>167</v>
      </c>
      <c r="B168" s="133"/>
      <c r="C168" s="133"/>
      <c r="D168" s="133"/>
      <c r="E168" s="133"/>
      <c r="F168" s="133"/>
      <c r="G168" s="44"/>
      <c r="H168" s="44"/>
      <c r="I168" s="44"/>
      <c r="J168" s="136" t="s">
        <v>122</v>
      </c>
    </row>
    <row r="169" spans="1:10" ht="15.75" thickBot="1">
      <c r="A169" s="137" t="s">
        <v>188</v>
      </c>
      <c r="B169" s="138"/>
      <c r="C169" s="138"/>
      <c r="D169" s="138"/>
      <c r="E169" s="138"/>
      <c r="F169" s="138"/>
      <c r="G169" s="139"/>
      <c r="H169" s="139"/>
      <c r="I169" s="139"/>
      <c r="J169" s="144"/>
    </row>
    <row r="170" spans="1:10">
      <c r="A170" s="141"/>
      <c r="B170" s="46"/>
      <c r="C170" s="46"/>
      <c r="D170" s="46"/>
      <c r="E170" s="46"/>
      <c r="F170" s="46"/>
      <c r="G170" s="43"/>
      <c r="H170" s="43"/>
      <c r="I170" s="43"/>
      <c r="J170" s="43"/>
    </row>
    <row r="171" spans="1:10">
      <c r="B171" t="s">
        <v>70</v>
      </c>
      <c r="G171" s="7">
        <f>SUM(G54:G169)</f>
        <v>3576772.06</v>
      </c>
      <c r="H171" s="7">
        <f>SUM(H54:H169)</f>
        <v>3576772.06</v>
      </c>
      <c r="I171" s="6"/>
      <c r="J171" s="6"/>
    </row>
    <row r="172" spans="1:10">
      <c r="G172" s="6"/>
      <c r="H172" s="6"/>
      <c r="I172" s="6"/>
      <c r="J172" s="6"/>
    </row>
    <row r="173" spans="1:10">
      <c r="G173" s="6"/>
      <c r="H173" s="6"/>
      <c r="I173" s="6"/>
      <c r="J173" s="6"/>
    </row>
    <row r="174" spans="1:10">
      <c r="G174" s="6"/>
      <c r="H174" s="6"/>
      <c r="I174" s="6"/>
      <c r="J174" s="6"/>
    </row>
    <row r="175" spans="1:10">
      <c r="G175" s="6"/>
      <c r="H175" s="6"/>
      <c r="I175" s="6"/>
      <c r="J175" s="6"/>
    </row>
    <row r="176" spans="1:10">
      <c r="G176" s="6"/>
      <c r="H176" s="6"/>
      <c r="I176" s="6"/>
      <c r="J176" s="6"/>
    </row>
    <row r="177" spans="7:10">
      <c r="G177" s="6"/>
      <c r="H177" s="6"/>
      <c r="I177" s="6"/>
      <c r="J177" s="6"/>
    </row>
    <row r="178" spans="7:10">
      <c r="G178" s="6"/>
      <c r="H178" s="6"/>
      <c r="I178" s="6"/>
      <c r="J178" s="6"/>
    </row>
  </sheetData>
  <mergeCells count="4">
    <mergeCell ref="D3:E3"/>
    <mergeCell ref="F3:G3"/>
    <mergeCell ref="H3:I3"/>
    <mergeCell ref="J3:K3"/>
  </mergeCells>
  <pageMargins left="0.7" right="0.7" top="0.75" bottom="0.75" header="0.3" footer="0.3"/>
  <pageSetup scale="77" fitToHeight="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2:N81"/>
  <sheetViews>
    <sheetView workbookViewId="0"/>
  </sheetViews>
  <sheetFormatPr defaultRowHeight="15"/>
  <cols>
    <col min="1" max="1" width="11" customWidth="1"/>
    <col min="2" max="2" width="10.7109375" bestFit="1" customWidth="1"/>
    <col min="3" max="3" width="62.7109375" customWidth="1"/>
    <col min="4" max="4" width="13.42578125" customWidth="1"/>
    <col min="5" max="5" width="9.7109375" customWidth="1"/>
    <col min="6" max="6" width="15.5703125" customWidth="1"/>
    <col min="7" max="7" width="18.85546875" customWidth="1"/>
    <col min="8" max="8" width="12.5703125" bestFit="1" customWidth="1"/>
    <col min="9" max="9" width="15.42578125" customWidth="1"/>
    <col min="10" max="10" width="17.5703125" customWidth="1"/>
    <col min="11" max="11" width="22.7109375" customWidth="1"/>
    <col min="12" max="12" width="17.140625" customWidth="1"/>
    <col min="13" max="13" width="20" customWidth="1"/>
    <col min="14" max="14" width="12.5703125" bestFit="1" customWidth="1"/>
  </cols>
  <sheetData>
    <row r="2" spans="1:8" ht="15.75" thickBot="1"/>
    <row r="3" spans="1:8" ht="15.75" thickBot="1">
      <c r="D3" s="206" t="s">
        <v>41</v>
      </c>
      <c r="E3" s="207"/>
      <c r="F3" s="206" t="s">
        <v>264</v>
      </c>
      <c r="G3" s="207"/>
      <c r="H3" s="169" t="s">
        <v>205</v>
      </c>
    </row>
    <row r="4" spans="1:8">
      <c r="A4" s="3" t="s">
        <v>204</v>
      </c>
      <c r="B4" s="3" t="s">
        <v>3</v>
      </c>
      <c r="C4" s="3" t="s">
        <v>198</v>
      </c>
      <c r="D4" s="173" t="s">
        <v>0</v>
      </c>
      <c r="E4" s="173" t="s">
        <v>1</v>
      </c>
      <c r="F4" s="173" t="s">
        <v>0</v>
      </c>
      <c r="G4" s="174" t="s">
        <v>1</v>
      </c>
      <c r="H4" s="170" t="s">
        <v>206</v>
      </c>
    </row>
    <row r="5" spans="1:8">
      <c r="B5" s="167">
        <v>41808</v>
      </c>
      <c r="C5" t="s">
        <v>219</v>
      </c>
      <c r="D5" s="168"/>
      <c r="E5" s="168"/>
      <c r="F5" s="168">
        <v>565000</v>
      </c>
      <c r="G5" s="168"/>
      <c r="H5" s="168">
        <f>SUM(D5:G5)</f>
        <v>565000</v>
      </c>
    </row>
    <row r="6" spans="1:8">
      <c r="B6" s="167">
        <v>41810</v>
      </c>
      <c r="C6" t="s">
        <v>220</v>
      </c>
      <c r="D6" s="168">
        <v>26.16</v>
      </c>
      <c r="E6" s="168"/>
      <c r="F6" s="168"/>
      <c r="G6" s="168"/>
      <c r="H6" s="168">
        <f>H5+(D6-E6+F6-G6)</f>
        <v>565026.16</v>
      </c>
    </row>
    <row r="7" spans="1:8">
      <c r="B7" s="167">
        <v>41851</v>
      </c>
      <c r="C7" t="s">
        <v>228</v>
      </c>
      <c r="D7" s="168">
        <v>42.45</v>
      </c>
      <c r="E7" s="168"/>
      <c r="F7" s="168"/>
      <c r="G7" s="168"/>
      <c r="H7" s="168">
        <f t="shared" ref="H7:H14" si="0">H6+(D7-E7+F7-G7)</f>
        <v>565068.61</v>
      </c>
    </row>
    <row r="8" spans="1:8">
      <c r="B8" s="167">
        <v>41851</v>
      </c>
      <c r="C8" t="s">
        <v>221</v>
      </c>
      <c r="D8" s="168"/>
      <c r="E8" s="168"/>
      <c r="F8" s="168"/>
      <c r="G8" s="168">
        <v>265676.15999999997</v>
      </c>
      <c r="H8" s="168">
        <f t="shared" si="0"/>
        <v>299392.45</v>
      </c>
    </row>
    <row r="9" spans="1:8">
      <c r="B9" s="167">
        <v>41880</v>
      </c>
      <c r="C9" t="s">
        <v>228</v>
      </c>
      <c r="D9" s="168">
        <v>19.03</v>
      </c>
      <c r="E9" s="168"/>
      <c r="F9" s="168"/>
      <c r="G9" s="168"/>
      <c r="H9" s="168">
        <f t="shared" si="0"/>
        <v>299411.48000000004</v>
      </c>
    </row>
    <row r="10" spans="1:8">
      <c r="B10" s="167">
        <v>41912</v>
      </c>
      <c r="C10" t="s">
        <v>228</v>
      </c>
      <c r="D10" s="168">
        <v>21</v>
      </c>
      <c r="E10" s="168"/>
      <c r="F10" s="168"/>
      <c r="G10" s="168"/>
      <c r="H10" s="168">
        <f t="shared" si="0"/>
        <v>299432.48000000004</v>
      </c>
    </row>
    <row r="11" spans="1:8">
      <c r="B11" s="167">
        <v>41943</v>
      </c>
      <c r="C11" t="s">
        <v>228</v>
      </c>
      <c r="D11" s="168">
        <v>20.350000000000001</v>
      </c>
      <c r="E11" s="168"/>
      <c r="F11" s="168"/>
      <c r="G11" s="168"/>
      <c r="H11" s="168">
        <f t="shared" si="0"/>
        <v>299452.83</v>
      </c>
    </row>
    <row r="12" spans="1:8">
      <c r="B12" s="167">
        <v>41971</v>
      </c>
      <c r="C12" t="s">
        <v>228</v>
      </c>
      <c r="D12" s="168">
        <v>18.38</v>
      </c>
      <c r="E12" s="168"/>
      <c r="F12" s="168"/>
      <c r="G12" s="168"/>
      <c r="H12" s="168">
        <f t="shared" si="0"/>
        <v>299471.21000000002</v>
      </c>
    </row>
    <row r="13" spans="1:8">
      <c r="B13" s="167">
        <v>42034</v>
      </c>
      <c r="C13" t="s">
        <v>228</v>
      </c>
      <c r="D13" s="168">
        <v>41.35</v>
      </c>
      <c r="E13" s="168"/>
      <c r="F13" s="168"/>
      <c r="G13" s="168"/>
      <c r="H13" s="168">
        <f t="shared" si="0"/>
        <v>299512.56</v>
      </c>
    </row>
    <row r="14" spans="1:8">
      <c r="B14" s="167">
        <v>42062</v>
      </c>
      <c r="C14" t="s">
        <v>228</v>
      </c>
      <c r="D14" s="168">
        <v>11.82</v>
      </c>
      <c r="E14" s="168"/>
      <c r="F14" s="168"/>
      <c r="G14" s="168"/>
      <c r="H14" s="168">
        <f t="shared" si="0"/>
        <v>299524.38</v>
      </c>
    </row>
    <row r="15" spans="1:8">
      <c r="C15" s="6" t="s">
        <v>210</v>
      </c>
      <c r="D15" s="168">
        <f>SUM(D5:D14)</f>
        <v>200.54</v>
      </c>
      <c r="E15" s="168">
        <f t="shared" ref="E15:G15" si="1">SUM(E5:E14)</f>
        <v>0</v>
      </c>
      <c r="F15" s="168">
        <f t="shared" si="1"/>
        <v>565000</v>
      </c>
      <c r="G15" s="168">
        <f t="shared" si="1"/>
        <v>265676.15999999997</v>
      </c>
      <c r="H15" s="168"/>
    </row>
    <row r="16" spans="1:8">
      <c r="C16" s="6" t="s">
        <v>211</v>
      </c>
      <c r="D16" s="168">
        <f>D15-E15</f>
        <v>200.54</v>
      </c>
      <c r="E16" s="168"/>
      <c r="F16" s="168">
        <f>F15-G15</f>
        <v>299323.84000000003</v>
      </c>
      <c r="G16" s="168"/>
      <c r="H16" s="168"/>
    </row>
    <row r="17" spans="1:12">
      <c r="B17" s="167">
        <v>42062</v>
      </c>
      <c r="C17" s="176" t="s">
        <v>212</v>
      </c>
      <c r="D17" s="177"/>
      <c r="E17" s="177">
        <v>188.72</v>
      </c>
      <c r="F17" s="177"/>
      <c r="G17" s="177">
        <v>299323.84000000003</v>
      </c>
      <c r="H17" s="177">
        <f>H14+(D17-E17+F17-G17)</f>
        <v>11.820000000006985</v>
      </c>
    </row>
    <row r="18" spans="1:12">
      <c r="B18" s="167">
        <v>42104</v>
      </c>
      <c r="C18" s="6" t="s">
        <v>235</v>
      </c>
      <c r="D18" s="168"/>
      <c r="E18" s="168">
        <v>11.82</v>
      </c>
      <c r="F18" s="168"/>
      <c r="G18" s="168"/>
      <c r="H18" s="179">
        <f>H17+(D18-E18+F18-G18)</f>
        <v>6.9846350925217848E-12</v>
      </c>
    </row>
    <row r="19" spans="1:12">
      <c r="D19" s="43"/>
      <c r="E19" s="43"/>
      <c r="F19" s="43"/>
      <c r="G19" s="43"/>
      <c r="H19" s="43"/>
    </row>
    <row r="20" spans="1:12">
      <c r="C20" s="176" t="s">
        <v>214</v>
      </c>
      <c r="D20" s="43"/>
      <c r="E20" s="43"/>
      <c r="F20" s="43"/>
      <c r="G20" s="43"/>
      <c r="H20" s="43"/>
    </row>
    <row r="21" spans="1:12">
      <c r="C21" s="6" t="s">
        <v>241</v>
      </c>
      <c r="D21" s="43">
        <v>188.72</v>
      </c>
      <c r="E21" s="43"/>
      <c r="F21" s="43"/>
      <c r="G21" s="43"/>
      <c r="H21" s="43"/>
    </row>
    <row r="22" spans="1:12">
      <c r="C22" s="165" t="s">
        <v>218</v>
      </c>
      <c r="D22" s="165">
        <v>299323.84000000003</v>
      </c>
      <c r="E22" s="43"/>
      <c r="F22" s="43"/>
      <c r="G22" s="43"/>
      <c r="H22" s="43"/>
    </row>
    <row r="23" spans="1:12">
      <c r="C23" s="6"/>
      <c r="D23" s="43">
        <f>SUM(D21:D22)</f>
        <v>299512.56</v>
      </c>
      <c r="E23" s="43"/>
      <c r="F23" s="43"/>
      <c r="G23" s="43"/>
      <c r="H23" s="43"/>
    </row>
    <row r="25" spans="1:12" ht="18.75">
      <c r="A25" s="1" t="s">
        <v>168</v>
      </c>
      <c r="D25" s="7"/>
      <c r="G25" s="47" t="s">
        <v>139</v>
      </c>
    </row>
    <row r="26" spans="1:12">
      <c r="A26" t="s">
        <v>71</v>
      </c>
      <c r="D26" s="7"/>
      <c r="G26" s="28" t="s">
        <v>186</v>
      </c>
      <c r="H26" s="28"/>
      <c r="I26" s="28"/>
      <c r="J26" s="28"/>
      <c r="K26" s="28"/>
      <c r="L26" s="28"/>
    </row>
    <row r="27" spans="1:12">
      <c r="A27" t="s">
        <v>103</v>
      </c>
      <c r="D27" s="7"/>
      <c r="G27" s="45" t="s">
        <v>187</v>
      </c>
      <c r="H27" s="45"/>
      <c r="I27" s="45"/>
      <c r="J27" s="45"/>
      <c r="K27" s="45"/>
      <c r="L27" s="45"/>
    </row>
    <row r="28" spans="1:12">
      <c r="A28" s="9"/>
      <c r="G28" s="50" t="s">
        <v>174</v>
      </c>
      <c r="H28" s="50"/>
      <c r="I28" s="50"/>
      <c r="J28" s="50"/>
      <c r="K28" s="50"/>
      <c r="L28" s="50"/>
    </row>
    <row r="29" spans="1:12" ht="18.75">
      <c r="B29" s="9"/>
      <c r="C29" s="1"/>
      <c r="G29" s="48" t="s">
        <v>175</v>
      </c>
      <c r="H29" s="48"/>
      <c r="I29" s="48"/>
      <c r="J29" s="48"/>
      <c r="K29" s="48"/>
      <c r="L29" s="48"/>
    </row>
    <row r="32" spans="1:12" ht="15.75" thickBot="1">
      <c r="A32" s="3" t="s">
        <v>2</v>
      </c>
      <c r="B32" s="3" t="s">
        <v>3</v>
      </c>
      <c r="C32" s="3" t="s">
        <v>4</v>
      </c>
      <c r="D32" s="3" t="s">
        <v>5</v>
      </c>
      <c r="E32" s="3" t="s">
        <v>60</v>
      </c>
      <c r="G32" s="3" t="s">
        <v>0</v>
      </c>
      <c r="H32" s="3" t="s">
        <v>1</v>
      </c>
      <c r="I32" s="3" t="s">
        <v>6</v>
      </c>
      <c r="J32" s="3" t="s">
        <v>61</v>
      </c>
    </row>
    <row r="33" spans="1:14">
      <c r="A33" s="4">
        <v>12</v>
      </c>
      <c r="B33" s="5">
        <v>41820</v>
      </c>
      <c r="C33" s="4" t="s">
        <v>57</v>
      </c>
      <c r="D33" s="4" t="s">
        <v>8</v>
      </c>
      <c r="E33" s="4">
        <v>1</v>
      </c>
      <c r="G33" s="6">
        <v>565026.16</v>
      </c>
      <c r="H33" s="6"/>
      <c r="I33" s="6"/>
      <c r="J33" s="35">
        <v>565026.16</v>
      </c>
      <c r="K33" s="36"/>
      <c r="L33" s="27">
        <v>41808</v>
      </c>
      <c r="M33" s="24" t="s">
        <v>124</v>
      </c>
      <c r="N33" s="26">
        <v>565000</v>
      </c>
    </row>
    <row r="34" spans="1:14" ht="15.75" thickBot="1">
      <c r="A34" s="2" t="s">
        <v>64</v>
      </c>
      <c r="B34" t="s">
        <v>58</v>
      </c>
      <c r="G34" s="6"/>
      <c r="H34" s="6"/>
      <c r="I34" s="6"/>
      <c r="J34" s="37"/>
      <c r="K34" s="38"/>
      <c r="L34" s="39">
        <v>41810</v>
      </c>
      <c r="M34" s="40" t="s">
        <v>96</v>
      </c>
      <c r="N34" s="41">
        <v>26.16</v>
      </c>
    </row>
    <row r="35" spans="1:14">
      <c r="A35" s="9" t="s">
        <v>125</v>
      </c>
      <c r="G35" s="6"/>
      <c r="H35" s="6"/>
      <c r="I35" s="6"/>
      <c r="J35" s="11" t="s">
        <v>98</v>
      </c>
    </row>
    <row r="36" spans="1:14">
      <c r="A36" s="33" t="s">
        <v>126</v>
      </c>
      <c r="B36" s="28"/>
      <c r="C36" s="28"/>
      <c r="D36" s="28"/>
      <c r="E36" s="28"/>
      <c r="F36" s="28"/>
      <c r="G36" s="31"/>
      <c r="H36" s="31"/>
      <c r="I36" s="31"/>
      <c r="J36" s="34" t="s">
        <v>98</v>
      </c>
    </row>
    <row r="37" spans="1:14">
      <c r="G37" s="6"/>
      <c r="H37" s="6"/>
      <c r="I37" s="6"/>
      <c r="J37" s="6"/>
    </row>
    <row r="38" spans="1:14">
      <c r="A38" s="29">
        <v>1</v>
      </c>
      <c r="B38" s="30">
        <v>41851</v>
      </c>
      <c r="C38" s="29" t="s">
        <v>34</v>
      </c>
      <c r="D38" s="29" t="s">
        <v>8</v>
      </c>
      <c r="E38" s="29">
        <v>1</v>
      </c>
      <c r="F38" s="28"/>
      <c r="G38" s="31">
        <v>42.45</v>
      </c>
      <c r="H38" s="31">
        <v>0</v>
      </c>
      <c r="I38" s="31"/>
      <c r="J38" s="31">
        <f>J33+G38-H38</f>
        <v>565068.61</v>
      </c>
    </row>
    <row r="39" spans="1:14">
      <c r="A39" s="32" t="s">
        <v>64</v>
      </c>
      <c r="B39" s="28" t="s">
        <v>72</v>
      </c>
      <c r="C39" s="28"/>
      <c r="D39" s="28"/>
      <c r="E39" s="28"/>
      <c r="F39" s="28"/>
      <c r="G39" s="31"/>
      <c r="H39" s="31"/>
      <c r="I39" s="31"/>
      <c r="J39" s="31"/>
    </row>
    <row r="40" spans="1:14">
      <c r="A40" s="33" t="s">
        <v>127</v>
      </c>
      <c r="B40" s="28"/>
      <c r="C40" s="28"/>
      <c r="D40" s="28"/>
      <c r="E40" s="28"/>
      <c r="F40" s="28"/>
      <c r="G40" s="31"/>
      <c r="H40" s="31"/>
      <c r="I40" s="31"/>
      <c r="J40" s="34" t="s">
        <v>102</v>
      </c>
    </row>
    <row r="41" spans="1:14" ht="15.75" thickBot="1">
      <c r="G41" s="6"/>
      <c r="H41" s="6"/>
      <c r="I41" s="6"/>
      <c r="J41" s="6"/>
    </row>
    <row r="42" spans="1:14">
      <c r="A42" s="51">
        <v>1</v>
      </c>
      <c r="B42" s="84">
        <v>41851</v>
      </c>
      <c r="C42" s="53" t="s">
        <v>35</v>
      </c>
      <c r="D42" s="53" t="s">
        <v>8</v>
      </c>
      <c r="E42" s="53">
        <v>1</v>
      </c>
      <c r="F42" s="52"/>
      <c r="G42" s="54">
        <v>0</v>
      </c>
      <c r="H42" s="54">
        <v>265676.15999999997</v>
      </c>
      <c r="I42" s="54"/>
      <c r="J42" s="85">
        <f>J38+G42-H42</f>
        <v>299392.45</v>
      </c>
    </row>
    <row r="43" spans="1:14">
      <c r="A43" s="86" t="s">
        <v>64</v>
      </c>
      <c r="B43" s="55" t="s">
        <v>73</v>
      </c>
      <c r="C43" s="55"/>
      <c r="D43" s="55"/>
      <c r="E43" s="55"/>
      <c r="F43" s="55"/>
      <c r="G43" s="56"/>
      <c r="H43" s="56"/>
      <c r="I43" s="56"/>
      <c r="J43" s="87"/>
    </row>
    <row r="44" spans="1:14">
      <c r="A44" s="88" t="s">
        <v>104</v>
      </c>
      <c r="B44" s="55"/>
      <c r="C44" s="55"/>
      <c r="D44" s="55"/>
      <c r="E44" s="55"/>
      <c r="F44" s="55"/>
      <c r="G44" s="56"/>
      <c r="H44" s="56"/>
      <c r="I44" s="56"/>
      <c r="J44" s="89" t="s">
        <v>102</v>
      </c>
    </row>
    <row r="45" spans="1:14" ht="15.75" thickBot="1">
      <c r="A45" s="59" t="s">
        <v>177</v>
      </c>
      <c r="B45" s="57"/>
      <c r="C45" s="57"/>
      <c r="D45" s="57"/>
      <c r="E45" s="57"/>
      <c r="F45" s="57"/>
      <c r="G45" s="58"/>
      <c r="H45" s="58"/>
      <c r="I45" s="58"/>
      <c r="J45" s="90"/>
    </row>
    <row r="46" spans="1:14">
      <c r="E46" s="4"/>
      <c r="G46" s="6"/>
      <c r="H46" s="6"/>
      <c r="I46" s="6"/>
      <c r="J46" s="6"/>
    </row>
    <row r="47" spans="1:14">
      <c r="A47" s="29">
        <v>2</v>
      </c>
      <c r="B47" s="30">
        <v>41880</v>
      </c>
      <c r="C47" s="29" t="s">
        <v>36</v>
      </c>
      <c r="D47" s="29" t="s">
        <v>8</v>
      </c>
      <c r="E47" s="29">
        <v>1</v>
      </c>
      <c r="F47" s="28"/>
      <c r="G47" s="31">
        <v>19.03</v>
      </c>
      <c r="H47" s="31">
        <v>0</v>
      </c>
      <c r="I47" s="31"/>
      <c r="J47" s="31">
        <f>J42+G47-H47</f>
        <v>299411.48000000004</v>
      </c>
    </row>
    <row r="48" spans="1:14">
      <c r="A48" s="32" t="s">
        <v>64</v>
      </c>
      <c r="B48" s="28" t="s">
        <v>74</v>
      </c>
      <c r="C48" s="28"/>
      <c r="D48" s="28"/>
      <c r="E48" s="29"/>
      <c r="F48" s="28"/>
      <c r="G48" s="31"/>
      <c r="H48" s="31"/>
      <c r="I48" s="31"/>
      <c r="J48" s="31"/>
    </row>
    <row r="49" spans="1:10">
      <c r="A49" s="33" t="s">
        <v>128</v>
      </c>
      <c r="B49" s="28"/>
      <c r="C49" s="28"/>
      <c r="D49" s="28"/>
      <c r="E49" s="29"/>
      <c r="F49" s="28"/>
      <c r="G49" s="31"/>
      <c r="H49" s="31"/>
      <c r="I49" s="31"/>
      <c r="J49" s="31" t="s">
        <v>106</v>
      </c>
    </row>
    <row r="50" spans="1:10">
      <c r="E50" s="4"/>
      <c r="G50" s="6"/>
      <c r="H50" s="6"/>
      <c r="I50" s="6"/>
      <c r="J50" s="6"/>
    </row>
    <row r="51" spans="1:10">
      <c r="A51" s="29">
        <v>3</v>
      </c>
      <c r="B51" s="30">
        <v>41912</v>
      </c>
      <c r="C51" s="29" t="s">
        <v>37</v>
      </c>
      <c r="D51" s="29" t="s">
        <v>8</v>
      </c>
      <c r="E51" s="29">
        <v>1</v>
      </c>
      <c r="F51" s="28"/>
      <c r="G51" s="31">
        <v>21</v>
      </c>
      <c r="H51" s="31">
        <v>0</v>
      </c>
      <c r="I51" s="31"/>
      <c r="J51" s="31">
        <f>J47+G51-H51</f>
        <v>299432.48000000004</v>
      </c>
    </row>
    <row r="52" spans="1:10">
      <c r="A52" s="32" t="s">
        <v>64</v>
      </c>
      <c r="B52" s="28" t="s">
        <v>74</v>
      </c>
      <c r="C52" s="28"/>
      <c r="D52" s="28"/>
      <c r="E52" s="29"/>
      <c r="F52" s="28"/>
      <c r="G52" s="31"/>
      <c r="H52" s="31"/>
      <c r="I52" s="31"/>
      <c r="J52" s="31"/>
    </row>
    <row r="53" spans="1:10">
      <c r="A53" s="33" t="s">
        <v>129</v>
      </c>
      <c r="B53" s="28"/>
      <c r="C53" s="28"/>
      <c r="D53" s="28"/>
      <c r="E53" s="29"/>
      <c r="F53" s="28"/>
      <c r="G53" s="31"/>
      <c r="H53" s="31"/>
      <c r="I53" s="31"/>
      <c r="J53" s="34" t="s">
        <v>109</v>
      </c>
    </row>
    <row r="54" spans="1:10">
      <c r="E54" s="4"/>
      <c r="G54" s="6"/>
      <c r="H54" s="6"/>
      <c r="I54" s="6"/>
      <c r="J54" s="6"/>
    </row>
    <row r="55" spans="1:10">
      <c r="A55" s="29">
        <v>4</v>
      </c>
      <c r="B55" s="30">
        <v>41943</v>
      </c>
      <c r="C55" s="29" t="s">
        <v>38</v>
      </c>
      <c r="D55" s="29" t="s">
        <v>8</v>
      </c>
      <c r="E55" s="29">
        <v>1</v>
      </c>
      <c r="F55" s="28"/>
      <c r="G55" s="31">
        <v>20.350000000000001</v>
      </c>
      <c r="H55" s="31">
        <v>0</v>
      </c>
      <c r="I55" s="31"/>
      <c r="J55" s="31">
        <f>J51+G55-H55</f>
        <v>299452.83</v>
      </c>
    </row>
    <row r="56" spans="1:10">
      <c r="A56" s="32" t="s">
        <v>64</v>
      </c>
      <c r="B56" s="28" t="s">
        <v>74</v>
      </c>
      <c r="C56" s="28"/>
      <c r="D56" s="28"/>
      <c r="E56" s="29"/>
      <c r="F56" s="28"/>
      <c r="G56" s="31"/>
      <c r="H56" s="31"/>
      <c r="I56" s="31"/>
      <c r="J56" s="31"/>
    </row>
    <row r="57" spans="1:10">
      <c r="A57" s="33" t="s">
        <v>130</v>
      </c>
      <c r="B57" s="28"/>
      <c r="C57" s="28"/>
      <c r="D57" s="28"/>
      <c r="E57" s="29"/>
      <c r="F57" s="28"/>
      <c r="G57" s="31"/>
      <c r="H57" s="31"/>
      <c r="I57" s="31"/>
      <c r="J57" s="34" t="s">
        <v>111</v>
      </c>
    </row>
    <row r="58" spans="1:10">
      <c r="E58" s="4"/>
      <c r="G58" s="6"/>
      <c r="H58" s="6"/>
      <c r="I58" s="6"/>
      <c r="J58" s="6"/>
    </row>
    <row r="59" spans="1:10">
      <c r="A59" s="29">
        <v>5</v>
      </c>
      <c r="B59" s="30">
        <v>41971</v>
      </c>
      <c r="C59" s="29" t="s">
        <v>39</v>
      </c>
      <c r="D59" s="29" t="s">
        <v>8</v>
      </c>
      <c r="E59" s="29">
        <v>1</v>
      </c>
      <c r="F59" s="28"/>
      <c r="G59" s="31">
        <v>18.38</v>
      </c>
      <c r="H59" s="31">
        <v>0</v>
      </c>
      <c r="I59" s="31"/>
      <c r="J59" s="31">
        <f>J55+G59-H59</f>
        <v>299471.21000000002</v>
      </c>
    </row>
    <row r="60" spans="1:10">
      <c r="A60" s="32" t="s">
        <v>64</v>
      </c>
      <c r="B60" s="28" t="s">
        <v>74</v>
      </c>
      <c r="C60" s="28"/>
      <c r="D60" s="28"/>
      <c r="E60" s="29"/>
      <c r="F60" s="28"/>
      <c r="G60" s="31"/>
      <c r="H60" s="31"/>
      <c r="I60" s="31"/>
      <c r="J60" s="31"/>
    </row>
    <row r="61" spans="1:10">
      <c r="A61" s="33" t="s">
        <v>131</v>
      </c>
      <c r="B61" s="28"/>
      <c r="C61" s="28"/>
      <c r="D61" s="28"/>
      <c r="E61" s="29"/>
      <c r="F61" s="28"/>
      <c r="G61" s="31"/>
      <c r="H61" s="31"/>
      <c r="I61" s="31"/>
      <c r="J61" s="34" t="s">
        <v>113</v>
      </c>
    </row>
    <row r="62" spans="1:10">
      <c r="E62" s="4"/>
      <c r="G62" s="6"/>
      <c r="H62" s="6"/>
      <c r="I62" s="6"/>
      <c r="J62" s="6"/>
    </row>
    <row r="63" spans="1:10">
      <c r="A63" s="29">
        <v>7</v>
      </c>
      <c r="B63" s="30">
        <v>42034</v>
      </c>
      <c r="C63" s="29" t="s">
        <v>40</v>
      </c>
      <c r="D63" s="29" t="s">
        <v>8</v>
      </c>
      <c r="E63" s="29">
        <v>1</v>
      </c>
      <c r="F63" s="28"/>
      <c r="G63" s="31">
        <v>41.35</v>
      </c>
      <c r="H63" s="31">
        <v>0</v>
      </c>
      <c r="I63" s="31"/>
      <c r="J63" s="31">
        <f>J59+G63-H63</f>
        <v>299512.56</v>
      </c>
    </row>
    <row r="64" spans="1:10">
      <c r="A64" s="32" t="s">
        <v>64</v>
      </c>
      <c r="B64" s="28" t="s">
        <v>41</v>
      </c>
      <c r="C64" s="28"/>
      <c r="D64" s="28"/>
      <c r="E64" s="29"/>
      <c r="F64" s="28"/>
      <c r="G64" s="31"/>
      <c r="H64" s="31"/>
      <c r="I64" s="31"/>
      <c r="J64" s="31"/>
    </row>
    <row r="65" spans="1:10">
      <c r="A65" s="33" t="s">
        <v>132</v>
      </c>
      <c r="B65" s="28"/>
      <c r="C65" s="28"/>
      <c r="D65" s="28"/>
      <c r="E65" s="29"/>
      <c r="F65" s="28"/>
      <c r="G65" s="31"/>
      <c r="H65" s="31"/>
      <c r="I65" s="31"/>
      <c r="J65" s="34" t="s">
        <v>115</v>
      </c>
    </row>
    <row r="66" spans="1:10">
      <c r="A66" s="33" t="s">
        <v>133</v>
      </c>
      <c r="B66" s="28"/>
      <c r="C66" s="28"/>
      <c r="D66" s="28"/>
      <c r="E66" s="29"/>
      <c r="F66" s="28"/>
      <c r="G66" s="31"/>
      <c r="H66" s="31"/>
      <c r="I66" s="31"/>
      <c r="J66" s="34" t="s">
        <v>116</v>
      </c>
    </row>
    <row r="67" spans="1:10">
      <c r="E67" s="4"/>
      <c r="G67" s="6"/>
      <c r="H67" s="6"/>
      <c r="I67" s="6"/>
      <c r="J67" s="6"/>
    </row>
    <row r="68" spans="1:10">
      <c r="A68" s="29">
        <v>8</v>
      </c>
      <c r="B68" s="30">
        <v>42062</v>
      </c>
      <c r="C68" s="29" t="s">
        <v>42</v>
      </c>
      <c r="D68" s="29" t="s">
        <v>8</v>
      </c>
      <c r="E68" s="29">
        <v>1</v>
      </c>
      <c r="F68" s="28"/>
      <c r="G68" s="31">
        <v>11.82</v>
      </c>
      <c r="H68" s="31">
        <v>0</v>
      </c>
      <c r="I68" s="31"/>
      <c r="J68" s="31">
        <f>J63+G68-H68</f>
        <v>299524.38</v>
      </c>
    </row>
    <row r="69" spans="1:10">
      <c r="A69" s="32" t="s">
        <v>64</v>
      </c>
      <c r="B69" s="28" t="s">
        <v>74</v>
      </c>
      <c r="C69" s="28"/>
      <c r="D69" s="28"/>
      <c r="E69" s="29"/>
      <c r="F69" s="28"/>
      <c r="G69" s="31"/>
      <c r="H69" s="31"/>
      <c r="I69" s="31"/>
      <c r="J69" s="31"/>
    </row>
    <row r="70" spans="1:10">
      <c r="A70" s="125" t="s">
        <v>134</v>
      </c>
      <c r="B70" s="125"/>
      <c r="C70" s="125"/>
      <c r="D70" s="28"/>
      <c r="E70" s="29"/>
      <c r="F70" s="28"/>
      <c r="G70" s="31"/>
      <c r="H70" s="31"/>
      <c r="I70" s="31"/>
      <c r="J70" s="34" t="s">
        <v>119</v>
      </c>
    </row>
    <row r="71" spans="1:10" ht="15.75" thickBot="1">
      <c r="E71" s="4"/>
      <c r="G71" s="6"/>
      <c r="H71" s="6"/>
      <c r="I71" s="6"/>
      <c r="J71" s="6"/>
    </row>
    <row r="72" spans="1:10">
      <c r="A72" s="126">
        <v>8</v>
      </c>
      <c r="B72" s="127">
        <v>42062</v>
      </c>
      <c r="C72" s="128" t="s">
        <v>43</v>
      </c>
      <c r="D72" s="128" t="s">
        <v>8</v>
      </c>
      <c r="E72" s="128">
        <v>1</v>
      </c>
      <c r="F72" s="129"/>
      <c r="G72" s="130">
        <v>0</v>
      </c>
      <c r="H72" s="130">
        <v>299512.56</v>
      </c>
      <c r="I72" s="130"/>
      <c r="J72" s="131">
        <f>J68+G72-H72</f>
        <v>11.820000000006985</v>
      </c>
    </row>
    <row r="73" spans="1:10">
      <c r="A73" s="132" t="s">
        <v>64</v>
      </c>
      <c r="B73" s="133" t="s">
        <v>44</v>
      </c>
      <c r="C73" s="133"/>
      <c r="D73" s="133"/>
      <c r="E73" s="133"/>
      <c r="F73" s="133"/>
      <c r="G73" s="44"/>
      <c r="H73" s="44"/>
      <c r="I73" s="44"/>
      <c r="J73" s="134"/>
    </row>
    <row r="74" spans="1:10">
      <c r="A74" s="135" t="s">
        <v>135</v>
      </c>
      <c r="B74" s="133"/>
      <c r="C74" s="133"/>
      <c r="D74" s="133"/>
      <c r="E74" s="133"/>
      <c r="F74" s="133"/>
      <c r="G74" s="44"/>
      <c r="H74" s="44"/>
      <c r="I74" s="44"/>
      <c r="J74" s="136" t="s">
        <v>119</v>
      </c>
    </row>
    <row r="75" spans="1:10" ht="15.75" thickBot="1">
      <c r="A75" s="137" t="s">
        <v>188</v>
      </c>
      <c r="B75" s="138"/>
      <c r="C75" s="138"/>
      <c r="D75" s="138"/>
      <c r="E75" s="138"/>
      <c r="F75" s="138"/>
      <c r="G75" s="139"/>
      <c r="H75" s="139"/>
      <c r="I75" s="139"/>
      <c r="J75" s="140"/>
    </row>
    <row r="76" spans="1:10">
      <c r="G76" s="6"/>
      <c r="H76" s="6"/>
      <c r="I76" s="6"/>
      <c r="J76" s="6"/>
    </row>
    <row r="77" spans="1:10">
      <c r="A77" s="29">
        <v>10</v>
      </c>
      <c r="B77" s="30">
        <v>42104</v>
      </c>
      <c r="C77" s="29" t="s">
        <v>45</v>
      </c>
      <c r="D77" s="29" t="s">
        <v>8</v>
      </c>
      <c r="E77" s="28">
        <v>1</v>
      </c>
      <c r="F77" s="28"/>
      <c r="G77" s="31">
        <v>0</v>
      </c>
      <c r="H77" s="31">
        <v>11.82</v>
      </c>
      <c r="I77" s="31"/>
      <c r="J77" s="31">
        <f>J72+G77-H77</f>
        <v>6.9846350925217848E-12</v>
      </c>
    </row>
    <row r="78" spans="1:10">
      <c r="A78" s="32" t="s">
        <v>64</v>
      </c>
      <c r="B78" s="28" t="s">
        <v>46</v>
      </c>
      <c r="C78" s="28"/>
      <c r="D78" s="28"/>
      <c r="E78" s="28"/>
      <c r="F78" s="28"/>
      <c r="G78" s="28"/>
      <c r="H78" s="28"/>
      <c r="I78" s="28"/>
      <c r="J78" s="28"/>
    </row>
    <row r="79" spans="1:10">
      <c r="A79" s="33" t="s">
        <v>136</v>
      </c>
      <c r="B79" s="28"/>
      <c r="C79" s="28"/>
      <c r="D79" s="28"/>
      <c r="E79" s="28"/>
      <c r="F79" s="28"/>
      <c r="G79" s="28"/>
      <c r="H79" s="28"/>
      <c r="I79" s="28"/>
      <c r="J79" s="33" t="s">
        <v>122</v>
      </c>
    </row>
    <row r="80" spans="1:10">
      <c r="A80" s="8"/>
      <c r="B80" s="8"/>
      <c r="C80" s="8"/>
      <c r="D80" s="8"/>
      <c r="E80" s="8"/>
      <c r="F80" s="8"/>
      <c r="G80" s="8"/>
      <c r="H80" s="8"/>
      <c r="I80" s="8"/>
      <c r="J80" s="8"/>
    </row>
    <row r="81" spans="2:8">
      <c r="B81" t="s">
        <v>70</v>
      </c>
      <c r="G81" s="7">
        <f>SUM(G33:G80)</f>
        <v>565200.53999999992</v>
      </c>
      <c r="H81" s="7">
        <f>SUM(H33:H80)</f>
        <v>565200.53999999992</v>
      </c>
    </row>
  </sheetData>
  <mergeCells count="2">
    <mergeCell ref="D3:E3"/>
    <mergeCell ref="F3:G3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FF00"/>
  </sheetPr>
  <dimension ref="A2:R98"/>
  <sheetViews>
    <sheetView workbookViewId="0"/>
  </sheetViews>
  <sheetFormatPr defaultRowHeight="15"/>
  <cols>
    <col min="1" max="1" width="12.7109375" customWidth="1"/>
    <col min="2" max="2" width="10.5703125" customWidth="1"/>
    <col min="3" max="3" width="62" customWidth="1"/>
    <col min="4" max="4" width="13.28515625" customWidth="1"/>
    <col min="5" max="5" width="13.140625" customWidth="1"/>
    <col min="6" max="6" width="15" customWidth="1"/>
    <col min="7" max="7" width="12.5703125" customWidth="1"/>
    <col min="8" max="8" width="15.85546875" customWidth="1"/>
    <col min="9" max="11" width="17.85546875" customWidth="1"/>
    <col min="12" max="12" width="19.140625" customWidth="1"/>
    <col min="13" max="13" width="15.85546875" customWidth="1"/>
    <col min="14" max="14" width="9.7109375" bestFit="1" customWidth="1"/>
    <col min="15" max="15" width="36.5703125" customWidth="1"/>
    <col min="16" max="18" width="12.5703125" bestFit="1" customWidth="1"/>
  </cols>
  <sheetData>
    <row r="2" spans="1:14" ht="15.75" thickBot="1"/>
    <row r="3" spans="1:14" ht="15.75" thickBot="1">
      <c r="D3" s="206" t="s">
        <v>199</v>
      </c>
      <c r="E3" s="207"/>
      <c r="F3" s="206" t="s">
        <v>41</v>
      </c>
      <c r="G3" s="207"/>
      <c r="H3" s="206" t="s">
        <v>203</v>
      </c>
      <c r="I3" s="208"/>
      <c r="J3" s="206" t="s">
        <v>207</v>
      </c>
      <c r="K3" s="207"/>
      <c r="L3" s="169" t="s">
        <v>205</v>
      </c>
      <c r="M3" s="4"/>
      <c r="N3" s="4"/>
    </row>
    <row r="4" spans="1:14">
      <c r="A4" s="3" t="s">
        <v>204</v>
      </c>
      <c r="B4" s="3" t="s">
        <v>3</v>
      </c>
      <c r="C4" s="3" t="s">
        <v>198</v>
      </c>
      <c r="D4" s="173" t="s">
        <v>0</v>
      </c>
      <c r="E4" s="173" t="s">
        <v>1</v>
      </c>
      <c r="F4" s="173" t="s">
        <v>0</v>
      </c>
      <c r="G4" s="173" t="s">
        <v>1</v>
      </c>
      <c r="H4" s="173" t="s">
        <v>0</v>
      </c>
      <c r="I4" s="174" t="s">
        <v>1</v>
      </c>
      <c r="J4" s="173" t="s">
        <v>0</v>
      </c>
      <c r="K4" s="174" t="s">
        <v>1</v>
      </c>
      <c r="L4" s="170" t="s">
        <v>206</v>
      </c>
    </row>
    <row r="5" spans="1:14">
      <c r="B5" s="167">
        <v>41802</v>
      </c>
      <c r="C5" t="s">
        <v>200</v>
      </c>
      <c r="D5" s="168">
        <v>700650</v>
      </c>
      <c r="E5" s="168"/>
      <c r="F5" s="168"/>
      <c r="G5" s="168"/>
      <c r="H5" s="168"/>
      <c r="I5" s="168"/>
      <c r="J5" s="168"/>
      <c r="K5" s="168"/>
      <c r="L5" s="171">
        <f>SUM(D5:I5)</f>
        <v>700650</v>
      </c>
    </row>
    <row r="6" spans="1:14">
      <c r="B6" s="167">
        <v>41817</v>
      </c>
      <c r="C6" t="s">
        <v>201</v>
      </c>
      <c r="D6" s="168"/>
      <c r="E6" s="168">
        <v>650650</v>
      </c>
      <c r="F6" s="168"/>
      <c r="G6" s="168"/>
      <c r="H6" s="168"/>
      <c r="I6" s="168"/>
      <c r="J6" s="168"/>
      <c r="K6" s="168"/>
      <c r="L6" s="171">
        <f>L5+(D6-E6+F6-G6+H6-I6+J6-K6)</f>
        <v>50000</v>
      </c>
    </row>
    <row r="7" spans="1:14">
      <c r="B7" s="167">
        <v>41820</v>
      </c>
      <c r="C7" t="s">
        <v>228</v>
      </c>
      <c r="D7" s="168"/>
      <c r="E7" s="168"/>
      <c r="F7" s="168">
        <v>37.71</v>
      </c>
      <c r="G7" s="168"/>
      <c r="H7" s="168"/>
      <c r="I7" s="168"/>
      <c r="J7" s="168"/>
      <c r="K7" s="168"/>
      <c r="L7" s="171">
        <f t="shared" ref="L7:L17" si="0">L6+(D7-E7+F7-G7+H7-I7+J7-K7)</f>
        <v>50037.71</v>
      </c>
    </row>
    <row r="8" spans="1:14">
      <c r="B8" s="167">
        <v>41851</v>
      </c>
      <c r="C8" t="s">
        <v>202</v>
      </c>
      <c r="D8" s="168"/>
      <c r="E8" s="168"/>
      <c r="F8" s="168"/>
      <c r="G8" s="168"/>
      <c r="H8" s="168">
        <v>385000</v>
      </c>
      <c r="I8" s="168"/>
      <c r="J8" s="168"/>
      <c r="K8" s="168"/>
      <c r="L8" s="171">
        <f t="shared" si="0"/>
        <v>435037.71</v>
      </c>
    </row>
    <row r="9" spans="1:14">
      <c r="B9" s="167">
        <v>41851</v>
      </c>
      <c r="C9" t="s">
        <v>228</v>
      </c>
      <c r="D9" s="168"/>
      <c r="E9" s="168"/>
      <c r="F9" s="168">
        <v>3.59</v>
      </c>
      <c r="G9" s="168"/>
      <c r="H9" s="168"/>
      <c r="I9" s="168"/>
      <c r="J9" s="168"/>
      <c r="K9" s="168"/>
      <c r="L9" s="171">
        <f t="shared" si="0"/>
        <v>435041.30000000005</v>
      </c>
    </row>
    <row r="10" spans="1:14">
      <c r="B10" s="167">
        <v>41851</v>
      </c>
      <c r="C10" t="s">
        <v>208</v>
      </c>
      <c r="D10" s="168"/>
      <c r="E10" s="168"/>
      <c r="F10" s="168"/>
      <c r="G10" s="168"/>
      <c r="H10" s="168"/>
      <c r="I10" s="168"/>
      <c r="J10" s="168">
        <v>265676.15999999997</v>
      </c>
      <c r="K10" s="168"/>
      <c r="L10" s="171">
        <f t="shared" si="0"/>
        <v>700717.46</v>
      </c>
    </row>
    <row r="11" spans="1:14">
      <c r="B11" s="167">
        <v>41880</v>
      </c>
      <c r="C11" t="s">
        <v>228</v>
      </c>
      <c r="D11" s="168"/>
      <c r="E11" s="168"/>
      <c r="F11" s="168">
        <v>44.54</v>
      </c>
      <c r="G11" s="168"/>
      <c r="H11" s="168"/>
      <c r="I11" s="168"/>
      <c r="J11" s="168"/>
      <c r="K11" s="168"/>
      <c r="L11" s="171">
        <f t="shared" si="0"/>
        <v>700762</v>
      </c>
    </row>
    <row r="12" spans="1:14">
      <c r="B12" s="167">
        <v>41912</v>
      </c>
      <c r="C12" t="s">
        <v>228</v>
      </c>
      <c r="D12" s="168"/>
      <c r="E12" s="168"/>
      <c r="F12" s="168">
        <v>49.15</v>
      </c>
      <c r="G12" s="168"/>
      <c r="H12" s="168"/>
      <c r="I12" s="168"/>
      <c r="J12" s="168"/>
      <c r="K12" s="168"/>
      <c r="L12" s="171">
        <f t="shared" si="0"/>
        <v>700811.15</v>
      </c>
    </row>
    <row r="13" spans="1:14">
      <c r="B13" s="167">
        <v>41943</v>
      </c>
      <c r="C13" t="s">
        <v>228</v>
      </c>
      <c r="D13" s="168"/>
      <c r="E13" s="168"/>
      <c r="F13" s="168">
        <v>47.62</v>
      </c>
      <c r="G13" s="168"/>
      <c r="H13" s="168"/>
      <c r="I13" s="168"/>
      <c r="J13" s="168"/>
      <c r="K13" s="168"/>
      <c r="L13" s="171">
        <f t="shared" si="0"/>
        <v>700858.77</v>
      </c>
    </row>
    <row r="14" spans="1:14">
      <c r="B14" s="167">
        <v>41971</v>
      </c>
      <c r="C14" t="s">
        <v>228</v>
      </c>
      <c r="D14" s="168"/>
      <c r="E14" s="168"/>
      <c r="F14" s="168">
        <v>43.01</v>
      </c>
      <c r="G14" s="168"/>
      <c r="H14" s="168"/>
      <c r="I14" s="168"/>
      <c r="J14" s="168"/>
      <c r="K14" s="168"/>
      <c r="L14" s="171">
        <f t="shared" si="0"/>
        <v>700901.78</v>
      </c>
    </row>
    <row r="15" spans="1:14">
      <c r="B15" s="167">
        <v>42026</v>
      </c>
      <c r="C15" s="6" t="s">
        <v>209</v>
      </c>
      <c r="D15" s="168"/>
      <c r="E15" s="168"/>
      <c r="F15" s="168"/>
      <c r="G15" s="168"/>
      <c r="H15" s="168"/>
      <c r="I15" s="168"/>
      <c r="J15" s="168"/>
      <c r="K15" s="168">
        <v>7776.7</v>
      </c>
      <c r="L15" s="171">
        <f t="shared" si="0"/>
        <v>693125.08000000007</v>
      </c>
    </row>
    <row r="16" spans="1:14">
      <c r="B16" s="167">
        <v>42034</v>
      </c>
      <c r="C16" t="s">
        <v>228</v>
      </c>
      <c r="D16" s="168"/>
      <c r="E16" s="168"/>
      <c r="F16" s="168">
        <v>96.79</v>
      </c>
      <c r="G16" s="168"/>
      <c r="H16" s="168"/>
      <c r="I16" s="168"/>
      <c r="J16" s="168"/>
      <c r="K16" s="168"/>
      <c r="L16" s="171">
        <f t="shared" si="0"/>
        <v>693221.87000000011</v>
      </c>
    </row>
    <row r="17" spans="1:18">
      <c r="B17" s="167">
        <v>42062</v>
      </c>
      <c r="C17" t="s">
        <v>228</v>
      </c>
      <c r="D17" s="168"/>
      <c r="E17" s="168"/>
      <c r="F17" s="168">
        <v>27.43</v>
      </c>
      <c r="G17" s="168"/>
      <c r="H17" s="168"/>
      <c r="I17" s="168"/>
      <c r="J17" s="168"/>
      <c r="K17" s="168"/>
      <c r="L17" s="171">
        <f t="shared" si="0"/>
        <v>693249.30000000016</v>
      </c>
    </row>
    <row r="18" spans="1:18">
      <c r="C18" s="6" t="s">
        <v>210</v>
      </c>
      <c r="D18" s="168">
        <f>SUM(D5:D17)</f>
        <v>700650</v>
      </c>
      <c r="E18" s="168">
        <f t="shared" ref="E18:K18" si="1">SUM(E5:E17)</f>
        <v>650650</v>
      </c>
      <c r="F18" s="168">
        <f t="shared" si="1"/>
        <v>349.84000000000003</v>
      </c>
      <c r="G18" s="168">
        <f t="shared" si="1"/>
        <v>0</v>
      </c>
      <c r="H18" s="168">
        <f t="shared" si="1"/>
        <v>385000</v>
      </c>
      <c r="I18" s="168">
        <f t="shared" si="1"/>
        <v>0</v>
      </c>
      <c r="J18" s="168">
        <f t="shared" si="1"/>
        <v>265676.15999999997</v>
      </c>
      <c r="K18" s="168">
        <f t="shared" si="1"/>
        <v>7776.7</v>
      </c>
      <c r="L18" s="172"/>
    </row>
    <row r="19" spans="1:18">
      <c r="C19" s="6" t="s">
        <v>211</v>
      </c>
      <c r="D19" s="168">
        <f>D18-E18</f>
        <v>50000</v>
      </c>
      <c r="E19" s="168"/>
      <c r="F19" s="168">
        <f>F18-G18</f>
        <v>349.84000000000003</v>
      </c>
      <c r="G19" s="168"/>
      <c r="H19" s="168">
        <f>H18-I18</f>
        <v>385000</v>
      </c>
      <c r="I19" s="168"/>
      <c r="J19" s="168">
        <f>J18-K18</f>
        <v>257899.45999999996</v>
      </c>
      <c r="K19" s="168"/>
      <c r="L19" s="172"/>
    </row>
    <row r="20" spans="1:18">
      <c r="B20" s="175">
        <v>42062</v>
      </c>
      <c r="C20" s="176" t="s">
        <v>212</v>
      </c>
      <c r="D20" s="177"/>
      <c r="E20" s="177">
        <v>50000</v>
      </c>
      <c r="F20" s="177"/>
      <c r="G20" s="177">
        <v>322.41000000000003</v>
      </c>
      <c r="H20" s="177"/>
      <c r="I20" s="177">
        <v>385000</v>
      </c>
      <c r="J20" s="177"/>
      <c r="K20" s="177">
        <v>257899.46</v>
      </c>
      <c r="L20" s="178">
        <f>L17+(D20-E20+F20-G20+H20-I20+J20-K20)</f>
        <v>27.430000000167638</v>
      </c>
    </row>
    <row r="21" spans="1:18">
      <c r="B21" s="167">
        <v>42104</v>
      </c>
      <c r="C21" s="6" t="s">
        <v>213</v>
      </c>
      <c r="D21" s="168"/>
      <c r="E21" s="168"/>
      <c r="F21" s="168"/>
      <c r="G21" s="168">
        <v>27.43</v>
      </c>
      <c r="H21" s="168"/>
      <c r="I21" s="168"/>
      <c r="J21" s="168"/>
      <c r="K21" s="168"/>
      <c r="L21" s="171">
        <f t="shared" ref="L21" si="2">L20+(D21-E21+F21-G21+H21-I21+J21-K21)</f>
        <v>1.6763834764788044E-10</v>
      </c>
      <c r="M21" s="7"/>
    </row>
    <row r="22" spans="1:18">
      <c r="C22" s="6"/>
      <c r="D22" s="43"/>
      <c r="E22" s="43"/>
      <c r="F22" s="43"/>
      <c r="G22" s="43"/>
      <c r="H22" s="43"/>
      <c r="I22" s="43"/>
      <c r="J22" s="43"/>
      <c r="K22" s="43"/>
      <c r="L22" s="46"/>
    </row>
    <row r="23" spans="1:18">
      <c r="C23" s="176" t="s">
        <v>214</v>
      </c>
      <c r="D23" s="43"/>
      <c r="E23" s="43"/>
      <c r="F23" s="43"/>
      <c r="G23" s="43"/>
      <c r="H23" s="43"/>
      <c r="I23" s="43"/>
      <c r="J23" s="43"/>
      <c r="K23" s="43"/>
      <c r="L23" s="46"/>
    </row>
    <row r="24" spans="1:18">
      <c r="C24" s="6" t="s">
        <v>215</v>
      </c>
      <c r="D24" s="43">
        <v>50000</v>
      </c>
      <c r="E24" s="43"/>
      <c r="F24" s="43"/>
      <c r="G24" s="43"/>
      <c r="H24" s="43"/>
      <c r="I24" s="43"/>
      <c r="J24" s="43"/>
      <c r="K24" s="43"/>
      <c r="L24" s="46"/>
    </row>
    <row r="25" spans="1:18">
      <c r="C25" s="6" t="s">
        <v>216</v>
      </c>
      <c r="D25" s="43">
        <v>322.41000000000003</v>
      </c>
      <c r="E25" s="43"/>
      <c r="F25" s="43"/>
      <c r="G25" s="43"/>
      <c r="H25" s="43"/>
      <c r="I25" s="43"/>
      <c r="J25" s="43"/>
      <c r="K25" s="43"/>
      <c r="L25" s="46"/>
    </row>
    <row r="26" spans="1:18">
      <c r="C26" s="6" t="s">
        <v>217</v>
      </c>
      <c r="D26" s="43">
        <v>385000</v>
      </c>
      <c r="E26" s="43"/>
      <c r="F26" s="43"/>
      <c r="G26" s="43"/>
      <c r="H26" s="43"/>
      <c r="I26" s="43"/>
      <c r="J26" s="43"/>
      <c r="K26" s="43"/>
      <c r="L26" s="46"/>
    </row>
    <row r="27" spans="1:18">
      <c r="C27" s="165" t="s">
        <v>218</v>
      </c>
      <c r="D27" s="165">
        <v>257899.46</v>
      </c>
      <c r="E27" s="43"/>
      <c r="F27" s="43"/>
      <c r="G27" s="43"/>
      <c r="H27" s="43"/>
      <c r="I27" s="43"/>
      <c r="J27" s="43"/>
      <c r="K27" s="43"/>
      <c r="L27" s="46"/>
    </row>
    <row r="28" spans="1:18">
      <c r="C28" s="6"/>
      <c r="D28" s="43">
        <f>SUM(D24:D27)</f>
        <v>693221.87</v>
      </c>
      <c r="E28" s="43"/>
      <c r="F28" s="43"/>
      <c r="G28" s="43"/>
      <c r="H28" s="43"/>
      <c r="I28" s="43"/>
      <c r="J28" s="43"/>
      <c r="K28" s="43"/>
      <c r="L28" s="46"/>
    </row>
    <row r="29" spans="1:18">
      <c r="C29" s="6"/>
      <c r="D29" s="43"/>
      <c r="E29" s="43"/>
      <c r="F29" s="43"/>
      <c r="G29" s="43"/>
      <c r="H29" s="43"/>
      <c r="I29" s="43"/>
      <c r="J29" s="43"/>
      <c r="K29" s="43"/>
      <c r="L29" s="46"/>
    </row>
    <row r="30" spans="1:18">
      <c r="C30" s="6"/>
      <c r="D30" s="6"/>
    </row>
    <row r="31" spans="1:18" ht="19.5" thickBot="1">
      <c r="A31" s="1" t="s">
        <v>168</v>
      </c>
      <c r="C31" s="6"/>
      <c r="D31" s="6"/>
      <c r="G31" s="47" t="s">
        <v>182</v>
      </c>
      <c r="N31" s="9"/>
      <c r="O31" s="9"/>
      <c r="P31" s="10" t="s">
        <v>0</v>
      </c>
      <c r="Q31" s="10" t="s">
        <v>1</v>
      </c>
      <c r="R31" s="10" t="s">
        <v>61</v>
      </c>
    </row>
    <row r="32" spans="1:18">
      <c r="A32" t="s">
        <v>59</v>
      </c>
      <c r="C32" s="6"/>
      <c r="D32" s="6"/>
      <c r="G32" s="28" t="s">
        <v>186</v>
      </c>
      <c r="H32" s="28"/>
      <c r="I32" s="28"/>
      <c r="J32" s="28"/>
      <c r="K32" s="28"/>
      <c r="L32" s="28"/>
      <c r="M32" s="28"/>
      <c r="N32" s="164">
        <v>41802</v>
      </c>
      <c r="O32" s="24" t="s">
        <v>89</v>
      </c>
      <c r="P32" s="25">
        <v>0</v>
      </c>
      <c r="Q32" s="25">
        <v>700650</v>
      </c>
      <c r="R32" s="26">
        <f>Q32</f>
        <v>700650</v>
      </c>
    </row>
    <row r="33" spans="1:18">
      <c r="A33" t="s">
        <v>88</v>
      </c>
      <c r="D33" s="7"/>
      <c r="G33" s="45" t="s">
        <v>187</v>
      </c>
      <c r="H33" s="45"/>
      <c r="I33" s="45"/>
      <c r="J33" s="45"/>
      <c r="K33" s="45"/>
      <c r="L33" s="45"/>
      <c r="M33" s="45"/>
      <c r="N33" s="14"/>
      <c r="O33" s="15" t="s">
        <v>90</v>
      </c>
      <c r="P33" s="16"/>
      <c r="Q33" s="16"/>
      <c r="R33" s="17"/>
    </row>
    <row r="34" spans="1:18">
      <c r="G34" s="50" t="s">
        <v>174</v>
      </c>
      <c r="H34" s="50"/>
      <c r="I34" s="50"/>
      <c r="J34" s="50"/>
      <c r="K34" s="50"/>
      <c r="L34" s="50"/>
      <c r="M34" s="50"/>
      <c r="N34" s="18">
        <v>41802</v>
      </c>
      <c r="O34" s="15" t="s">
        <v>91</v>
      </c>
      <c r="P34" s="16">
        <v>15</v>
      </c>
      <c r="Q34" s="16">
        <v>0</v>
      </c>
      <c r="R34" s="17">
        <f>R32+Q34-P34</f>
        <v>700635</v>
      </c>
    </row>
    <row r="35" spans="1:18">
      <c r="B35" s="9" t="s">
        <v>62</v>
      </c>
      <c r="G35" s="49" t="s">
        <v>178</v>
      </c>
      <c r="H35" s="49"/>
      <c r="I35" s="49"/>
      <c r="J35" s="49"/>
      <c r="K35" s="49"/>
      <c r="L35" s="49"/>
      <c r="M35" s="49"/>
      <c r="N35" s="18">
        <v>41817</v>
      </c>
      <c r="O35" s="15" t="s">
        <v>92</v>
      </c>
      <c r="P35" s="16">
        <v>0</v>
      </c>
      <c r="Q35" s="16">
        <v>15</v>
      </c>
      <c r="R35" s="17">
        <f>R34+Q35-P35</f>
        <v>700650</v>
      </c>
    </row>
    <row r="36" spans="1:18" ht="18.75">
      <c r="B36" s="1"/>
      <c r="C36" s="1"/>
      <c r="G36" s="76" t="s">
        <v>180</v>
      </c>
      <c r="H36" s="76"/>
      <c r="I36" s="76"/>
      <c r="J36" s="76"/>
      <c r="K36" s="76"/>
      <c r="L36" s="76"/>
      <c r="M36" s="76"/>
      <c r="N36" s="18">
        <v>41817</v>
      </c>
      <c r="O36" s="15" t="s">
        <v>93</v>
      </c>
      <c r="P36" s="16">
        <v>40</v>
      </c>
      <c r="Q36" s="16">
        <v>0</v>
      </c>
      <c r="R36" s="17">
        <f>R35+Q36-P36</f>
        <v>700610</v>
      </c>
    </row>
    <row r="37" spans="1:18">
      <c r="N37" s="18">
        <v>41817</v>
      </c>
      <c r="O37" s="15" t="s">
        <v>94</v>
      </c>
      <c r="P37" s="16">
        <v>650650</v>
      </c>
      <c r="Q37" s="16">
        <v>0</v>
      </c>
      <c r="R37" s="17">
        <f>R36+Q37-P37</f>
        <v>49960</v>
      </c>
    </row>
    <row r="38" spans="1:18">
      <c r="N38" s="14"/>
      <c r="O38" s="15" t="s">
        <v>95</v>
      </c>
      <c r="P38" s="16"/>
      <c r="Q38" s="16"/>
      <c r="R38" s="17"/>
    </row>
    <row r="39" spans="1:18">
      <c r="N39" s="14"/>
      <c r="O39" s="15"/>
      <c r="P39" s="16"/>
      <c r="Q39" s="16"/>
      <c r="R39" s="17"/>
    </row>
    <row r="40" spans="1:18" ht="15.75" thickBot="1">
      <c r="A40" s="3" t="s">
        <v>2</v>
      </c>
      <c r="B40" s="3" t="s">
        <v>3</v>
      </c>
      <c r="C40" s="3" t="s">
        <v>4</v>
      </c>
      <c r="D40" s="3" t="s">
        <v>5</v>
      </c>
      <c r="E40" s="3" t="s">
        <v>60</v>
      </c>
      <c r="G40" s="3" t="s">
        <v>0</v>
      </c>
      <c r="H40" s="3" t="s">
        <v>1</v>
      </c>
      <c r="I40" s="3" t="s">
        <v>6</v>
      </c>
      <c r="J40" s="3"/>
      <c r="K40" s="3"/>
      <c r="L40" s="3" t="s">
        <v>61</v>
      </c>
      <c r="N40" s="18">
        <v>41820</v>
      </c>
      <c r="O40" s="15" t="s">
        <v>92</v>
      </c>
      <c r="P40" s="16">
        <v>0</v>
      </c>
      <c r="Q40" s="16">
        <v>40</v>
      </c>
      <c r="R40" s="19">
        <f>R37+Q40-P40</f>
        <v>50000</v>
      </c>
    </row>
    <row r="41" spans="1:18" ht="15.75" thickBot="1">
      <c r="A41" s="4">
        <v>12</v>
      </c>
      <c r="B41" s="5">
        <v>41820</v>
      </c>
      <c r="C41" s="4" t="s">
        <v>47</v>
      </c>
      <c r="D41" s="4" t="s">
        <v>8</v>
      </c>
      <c r="E41" s="4">
        <v>1</v>
      </c>
      <c r="G41" s="6">
        <v>50037.71</v>
      </c>
      <c r="H41" s="6">
        <v>0</v>
      </c>
      <c r="I41" s="6"/>
      <c r="J41" s="6"/>
      <c r="K41" s="6"/>
      <c r="L41" s="12">
        <v>50037.71</v>
      </c>
      <c r="M41" s="13"/>
      <c r="N41" s="20">
        <v>41820</v>
      </c>
      <c r="O41" s="21" t="s">
        <v>96</v>
      </c>
      <c r="P41" s="22">
        <v>0</v>
      </c>
      <c r="Q41" s="22">
        <v>37.71</v>
      </c>
      <c r="R41" s="23">
        <f>R40+Q41-P41</f>
        <v>50037.71</v>
      </c>
    </row>
    <row r="42" spans="1:18">
      <c r="A42" s="2" t="s">
        <v>170</v>
      </c>
      <c r="B42" t="s">
        <v>171</v>
      </c>
      <c r="G42" s="6"/>
      <c r="H42" s="6"/>
      <c r="I42" s="6" t="s">
        <v>98</v>
      </c>
      <c r="J42" s="6"/>
      <c r="K42" s="6"/>
      <c r="L42" s="6"/>
    </row>
    <row r="43" spans="1:18">
      <c r="A43" s="9" t="s">
        <v>97</v>
      </c>
      <c r="G43" s="6"/>
      <c r="H43" s="6"/>
      <c r="I43" s="6"/>
      <c r="J43" s="6"/>
      <c r="K43" s="6"/>
      <c r="L43" s="6"/>
    </row>
    <row r="44" spans="1:18" ht="15.75" thickBot="1">
      <c r="G44" s="6"/>
      <c r="H44" s="6"/>
      <c r="I44" s="6"/>
      <c r="J44" s="6"/>
      <c r="K44" s="6"/>
      <c r="L44" s="6"/>
    </row>
    <row r="45" spans="1:18">
      <c r="A45" s="60">
        <v>1</v>
      </c>
      <c r="B45" s="61">
        <v>41851</v>
      </c>
      <c r="C45" s="62" t="s">
        <v>48</v>
      </c>
      <c r="D45" s="62" t="s">
        <v>8</v>
      </c>
      <c r="E45" s="62">
        <v>1</v>
      </c>
      <c r="F45" s="63" t="s">
        <v>62</v>
      </c>
      <c r="G45" s="64">
        <v>385000</v>
      </c>
      <c r="H45" s="64">
        <v>0</v>
      </c>
      <c r="I45" s="64"/>
      <c r="J45" s="64"/>
      <c r="K45" s="64"/>
      <c r="L45" s="65">
        <f>L41+G45-H45</f>
        <v>435037.71</v>
      </c>
      <c r="M45" t="s">
        <v>193</v>
      </c>
      <c r="O45" t="s">
        <v>194</v>
      </c>
      <c r="P45" s="6">
        <v>700650</v>
      </c>
    </row>
    <row r="46" spans="1:18">
      <c r="A46" s="66" t="s">
        <v>64</v>
      </c>
      <c r="B46" s="67" t="s">
        <v>63</v>
      </c>
      <c r="C46" s="67"/>
      <c r="D46" s="67"/>
      <c r="E46" s="67"/>
      <c r="F46" s="67"/>
      <c r="G46" s="68"/>
      <c r="H46" s="68"/>
      <c r="I46" s="68"/>
      <c r="J46" s="68"/>
      <c r="K46" s="68"/>
      <c r="L46" s="69"/>
      <c r="O46" t="s">
        <v>195</v>
      </c>
      <c r="P46" s="165">
        <v>650650</v>
      </c>
    </row>
    <row r="47" spans="1:18">
      <c r="A47" s="70" t="s">
        <v>99</v>
      </c>
      <c r="B47" s="67"/>
      <c r="C47" s="67"/>
      <c r="D47" s="67"/>
      <c r="E47" s="67"/>
      <c r="F47" s="67"/>
      <c r="G47" s="68"/>
      <c r="H47" s="68"/>
      <c r="I47" s="68"/>
      <c r="J47" s="68"/>
      <c r="K47" s="68"/>
      <c r="L47" s="71" t="s">
        <v>100</v>
      </c>
      <c r="P47" s="7">
        <f>P45-P46</f>
        <v>50000</v>
      </c>
    </row>
    <row r="48" spans="1:18" ht="15.75" thickBot="1">
      <c r="A48" s="72" t="s">
        <v>176</v>
      </c>
      <c r="B48" s="73"/>
      <c r="C48" s="73"/>
      <c r="D48" s="73"/>
      <c r="E48" s="73"/>
      <c r="F48" s="73"/>
      <c r="G48" s="74"/>
      <c r="H48" s="74"/>
      <c r="I48" s="74"/>
      <c r="J48" s="74"/>
      <c r="K48" s="74"/>
      <c r="L48" s="75"/>
      <c r="O48" s="166" t="s">
        <v>196</v>
      </c>
    </row>
    <row r="49" spans="1:18">
      <c r="G49" s="6"/>
      <c r="H49" s="6"/>
      <c r="I49" s="6"/>
      <c r="J49" s="6"/>
      <c r="K49" s="6"/>
      <c r="L49" s="6"/>
      <c r="O49" s="8" t="s">
        <v>197</v>
      </c>
      <c r="P49" s="165">
        <v>374449.08</v>
      </c>
    </row>
    <row r="50" spans="1:18">
      <c r="A50" s="29">
        <v>1</v>
      </c>
      <c r="B50" s="30">
        <v>41851</v>
      </c>
      <c r="C50" s="29" t="s">
        <v>49</v>
      </c>
      <c r="D50" s="29" t="s">
        <v>8</v>
      </c>
      <c r="E50" s="29">
        <v>1</v>
      </c>
      <c r="F50" s="28"/>
      <c r="G50" s="31">
        <v>3.59</v>
      </c>
      <c r="H50" s="31">
        <v>0</v>
      </c>
      <c r="I50" s="31"/>
      <c r="J50" s="31"/>
      <c r="K50" s="31"/>
      <c r="L50" s="31">
        <f>L45+G50-H50</f>
        <v>435041.30000000005</v>
      </c>
      <c r="P50" s="7">
        <f>SUM(P47:P49)</f>
        <v>424449.08</v>
      </c>
    </row>
    <row r="51" spans="1:18">
      <c r="A51" s="32" t="s">
        <v>64</v>
      </c>
      <c r="B51" s="28" t="s">
        <v>65</v>
      </c>
      <c r="C51" s="28"/>
      <c r="D51" s="28"/>
      <c r="E51" s="28"/>
      <c r="F51" s="28"/>
      <c r="G51" s="31"/>
      <c r="H51" s="31"/>
      <c r="I51" s="31"/>
      <c r="J51" s="31"/>
      <c r="K51" s="31"/>
      <c r="L51" s="31"/>
    </row>
    <row r="52" spans="1:18">
      <c r="A52" s="33" t="s">
        <v>105</v>
      </c>
      <c r="B52" s="28"/>
      <c r="C52" s="28"/>
      <c r="D52" s="28"/>
      <c r="E52" s="28"/>
      <c r="F52" s="28"/>
      <c r="G52" s="31"/>
      <c r="H52" s="31"/>
      <c r="I52" s="31"/>
      <c r="J52" s="31"/>
      <c r="K52" s="31"/>
      <c r="L52" s="34" t="s">
        <v>102</v>
      </c>
      <c r="O52" s="163"/>
    </row>
    <row r="53" spans="1:18">
      <c r="G53" s="6"/>
      <c r="H53" s="6"/>
      <c r="I53" s="6"/>
      <c r="J53" s="6"/>
      <c r="K53" s="6"/>
      <c r="L53" s="6"/>
    </row>
    <row r="54" spans="1:18">
      <c r="A54" s="77">
        <v>1</v>
      </c>
      <c r="B54" s="78">
        <v>41851</v>
      </c>
      <c r="C54" s="77" t="s">
        <v>35</v>
      </c>
      <c r="D54" s="77" t="s">
        <v>8</v>
      </c>
      <c r="E54" s="77">
        <v>1</v>
      </c>
      <c r="F54" s="49"/>
      <c r="G54" s="79">
        <v>265676.15999999997</v>
      </c>
      <c r="H54" s="79">
        <v>0</v>
      </c>
      <c r="I54" s="79"/>
      <c r="J54" s="79"/>
      <c r="K54" s="79"/>
      <c r="L54" s="79">
        <f>L50+G54-H54</f>
        <v>700717.46</v>
      </c>
      <c r="M54" t="s">
        <v>193</v>
      </c>
      <c r="P54" s="6"/>
      <c r="Q54" s="6"/>
      <c r="R54" s="6"/>
    </row>
    <row r="55" spans="1:18">
      <c r="A55" s="80" t="s">
        <v>64</v>
      </c>
      <c r="B55" s="49" t="s">
        <v>66</v>
      </c>
      <c r="C55" s="49"/>
      <c r="D55" s="49"/>
      <c r="E55" s="49"/>
      <c r="F55" s="49"/>
      <c r="G55" s="79"/>
      <c r="H55" s="79"/>
      <c r="I55" s="79"/>
      <c r="J55" s="79"/>
      <c r="K55" s="79"/>
      <c r="L55" s="79"/>
    </row>
    <row r="56" spans="1:18">
      <c r="A56" s="81" t="s">
        <v>101</v>
      </c>
      <c r="B56" s="49"/>
      <c r="C56" s="49"/>
      <c r="D56" s="49"/>
      <c r="E56" s="49"/>
      <c r="F56" s="49"/>
      <c r="G56" s="79"/>
      <c r="H56" s="79"/>
      <c r="I56" s="79"/>
      <c r="J56" s="79"/>
      <c r="K56" s="79"/>
      <c r="L56" s="82" t="s">
        <v>102</v>
      </c>
      <c r="O56" s="7"/>
    </row>
    <row r="57" spans="1:18">
      <c r="A57" s="83" t="s">
        <v>179</v>
      </c>
      <c r="B57" s="49"/>
      <c r="C57" s="49"/>
      <c r="D57" s="49"/>
      <c r="E57" s="49"/>
      <c r="F57" s="49"/>
      <c r="G57" s="79"/>
      <c r="H57" s="79"/>
      <c r="I57" s="79"/>
      <c r="J57" s="79"/>
      <c r="K57" s="79"/>
      <c r="L57" s="82"/>
    </row>
    <row r="58" spans="1:18">
      <c r="G58" s="6"/>
      <c r="H58" s="6"/>
      <c r="I58" s="6"/>
      <c r="J58" s="6"/>
      <c r="K58" s="6"/>
      <c r="L58" s="6"/>
    </row>
    <row r="59" spans="1:18">
      <c r="A59" s="29">
        <v>2</v>
      </c>
      <c r="B59" s="30">
        <v>41880</v>
      </c>
      <c r="C59" s="29" t="s">
        <v>30</v>
      </c>
      <c r="D59" s="29" t="s">
        <v>8</v>
      </c>
      <c r="E59" s="29">
        <v>1</v>
      </c>
      <c r="F59" s="28"/>
      <c r="G59" s="31">
        <v>44.54</v>
      </c>
      <c r="H59" s="31">
        <v>0</v>
      </c>
      <c r="I59" s="31"/>
      <c r="J59" s="31"/>
      <c r="K59" s="31"/>
      <c r="L59" s="31">
        <f>L54+G59+H59</f>
        <v>700762</v>
      </c>
    </row>
    <row r="60" spans="1:18">
      <c r="A60" s="32" t="s">
        <v>64</v>
      </c>
      <c r="B60" s="28" t="s">
        <v>41</v>
      </c>
      <c r="C60" s="28"/>
      <c r="D60" s="28"/>
      <c r="E60" s="28"/>
      <c r="F60" s="28"/>
      <c r="G60" s="31"/>
      <c r="H60" s="31"/>
      <c r="I60" s="31"/>
      <c r="J60" s="31"/>
      <c r="K60" s="31"/>
      <c r="L60" s="31"/>
    </row>
    <row r="61" spans="1:18">
      <c r="A61" s="33" t="s">
        <v>107</v>
      </c>
      <c r="B61" s="28"/>
      <c r="C61" s="28"/>
      <c r="D61" s="28"/>
      <c r="E61" s="28"/>
      <c r="F61" s="28"/>
      <c r="G61" s="31"/>
      <c r="H61" s="31"/>
      <c r="I61" s="31"/>
      <c r="J61" s="31"/>
      <c r="K61" s="31"/>
      <c r="L61" s="34" t="s">
        <v>106</v>
      </c>
    </row>
    <row r="62" spans="1:18">
      <c r="G62" s="6"/>
      <c r="H62" s="6"/>
      <c r="I62" s="6"/>
      <c r="J62" s="6"/>
      <c r="K62" s="6"/>
      <c r="L62" s="6"/>
    </row>
    <row r="63" spans="1:18">
      <c r="A63" s="29">
        <v>3</v>
      </c>
      <c r="B63" s="30">
        <v>41912</v>
      </c>
      <c r="C63" s="29" t="s">
        <v>50</v>
      </c>
      <c r="D63" s="29" t="s">
        <v>8</v>
      </c>
      <c r="E63" s="29">
        <v>1</v>
      </c>
      <c r="F63" s="28"/>
      <c r="G63" s="31">
        <v>49.15</v>
      </c>
      <c r="H63" s="31">
        <v>0</v>
      </c>
      <c r="I63" s="31"/>
      <c r="J63" s="31"/>
      <c r="K63" s="31"/>
      <c r="L63" s="31">
        <f>L59+G63-H63</f>
        <v>700811.15</v>
      </c>
    </row>
    <row r="64" spans="1:18">
      <c r="A64" s="32" t="s">
        <v>64</v>
      </c>
      <c r="B64" s="28" t="s">
        <v>67</v>
      </c>
      <c r="C64" s="28"/>
      <c r="D64" s="28"/>
      <c r="E64" s="29"/>
      <c r="F64" s="28"/>
      <c r="G64" s="31"/>
      <c r="H64" s="31"/>
      <c r="I64" s="31"/>
      <c r="J64" s="31"/>
      <c r="K64" s="31"/>
      <c r="L64" s="31"/>
    </row>
    <row r="65" spans="1:12">
      <c r="A65" s="33" t="s">
        <v>108</v>
      </c>
      <c r="B65" s="28"/>
      <c r="C65" s="28"/>
      <c r="D65" s="28"/>
      <c r="E65" s="29"/>
      <c r="F65" s="28"/>
      <c r="G65" s="31"/>
      <c r="H65" s="31"/>
      <c r="I65" s="31"/>
      <c r="J65" s="31"/>
      <c r="K65" s="31"/>
      <c r="L65" s="34" t="s">
        <v>109</v>
      </c>
    </row>
    <row r="66" spans="1:12">
      <c r="E66" s="4"/>
      <c r="G66" s="6"/>
      <c r="H66" s="6"/>
      <c r="I66" s="6"/>
      <c r="J66" s="6"/>
      <c r="K66" s="6"/>
      <c r="L66" s="6"/>
    </row>
    <row r="67" spans="1:12">
      <c r="A67" s="29">
        <v>4</v>
      </c>
      <c r="B67" s="30">
        <v>41943</v>
      </c>
      <c r="C67" s="29" t="s">
        <v>51</v>
      </c>
      <c r="D67" s="29" t="s">
        <v>8</v>
      </c>
      <c r="E67" s="29">
        <v>1</v>
      </c>
      <c r="F67" s="28"/>
      <c r="G67" s="31">
        <v>47.62</v>
      </c>
      <c r="H67" s="31">
        <v>0</v>
      </c>
      <c r="I67" s="31"/>
      <c r="J67" s="31"/>
      <c r="K67" s="31"/>
      <c r="L67" s="31">
        <f>L63+G67-H67</f>
        <v>700858.77</v>
      </c>
    </row>
    <row r="68" spans="1:12">
      <c r="A68" s="32" t="s">
        <v>64</v>
      </c>
      <c r="B68" s="28" t="s">
        <v>67</v>
      </c>
      <c r="C68" s="28"/>
      <c r="D68" s="28"/>
      <c r="E68" s="29"/>
      <c r="F68" s="28"/>
      <c r="G68" s="31"/>
      <c r="H68" s="31"/>
      <c r="I68" s="31"/>
      <c r="J68" s="31"/>
      <c r="K68" s="31"/>
      <c r="L68" s="31"/>
    </row>
    <row r="69" spans="1:12">
      <c r="A69" s="33" t="s">
        <v>110</v>
      </c>
      <c r="B69" s="28"/>
      <c r="C69" s="28"/>
      <c r="D69" s="28"/>
      <c r="E69" s="29"/>
      <c r="F69" s="28"/>
      <c r="G69" s="31"/>
      <c r="H69" s="31"/>
      <c r="I69" s="31"/>
      <c r="J69" s="31"/>
      <c r="K69" s="31"/>
      <c r="L69" s="34" t="s">
        <v>111</v>
      </c>
    </row>
    <row r="70" spans="1:12">
      <c r="E70" s="4"/>
      <c r="G70" s="6"/>
      <c r="H70" s="6"/>
      <c r="I70" s="6"/>
      <c r="J70" s="6"/>
      <c r="K70" s="6"/>
      <c r="L70" s="6"/>
    </row>
    <row r="71" spans="1:12">
      <c r="A71" s="29">
        <v>5</v>
      </c>
      <c r="B71" s="30">
        <v>41971</v>
      </c>
      <c r="C71" s="29" t="s">
        <v>52</v>
      </c>
      <c r="D71" s="29" t="s">
        <v>8</v>
      </c>
      <c r="E71" s="29">
        <v>1</v>
      </c>
      <c r="F71" s="28"/>
      <c r="G71" s="31">
        <v>43.01</v>
      </c>
      <c r="H71" s="31">
        <v>0</v>
      </c>
      <c r="I71" s="31"/>
      <c r="J71" s="31"/>
      <c r="K71" s="31"/>
      <c r="L71" s="31">
        <f>L67+G71-0</f>
        <v>700901.78</v>
      </c>
    </row>
    <row r="72" spans="1:12">
      <c r="A72" s="32" t="s">
        <v>64</v>
      </c>
      <c r="B72" s="28" t="s">
        <v>67</v>
      </c>
      <c r="C72" s="28"/>
      <c r="D72" s="28"/>
      <c r="E72" s="29"/>
      <c r="F72" s="28"/>
      <c r="G72" s="31"/>
      <c r="H72" s="31"/>
      <c r="I72" s="31"/>
      <c r="J72" s="31"/>
      <c r="K72" s="31"/>
      <c r="L72" s="31"/>
    </row>
    <row r="73" spans="1:12">
      <c r="A73" s="33" t="s">
        <v>112</v>
      </c>
      <c r="B73" s="28"/>
      <c r="C73" s="28"/>
      <c r="D73" s="28"/>
      <c r="E73" s="29"/>
      <c r="F73" s="28"/>
      <c r="G73" s="31"/>
      <c r="H73" s="31"/>
      <c r="I73" s="31"/>
      <c r="J73" s="31"/>
      <c r="K73" s="31"/>
      <c r="L73" s="34" t="s">
        <v>113</v>
      </c>
    </row>
    <row r="74" spans="1:12" ht="15.75" thickBot="1">
      <c r="G74" s="6"/>
      <c r="H74" s="6"/>
      <c r="I74" s="6"/>
      <c r="J74" s="6"/>
      <c r="K74" s="6"/>
      <c r="L74" s="6"/>
    </row>
    <row r="75" spans="1:12">
      <c r="A75" s="91">
        <v>7</v>
      </c>
      <c r="B75" s="101">
        <v>42026</v>
      </c>
      <c r="C75" s="92" t="s">
        <v>26</v>
      </c>
      <c r="D75" s="92" t="s">
        <v>8</v>
      </c>
      <c r="E75" s="92">
        <v>1</v>
      </c>
      <c r="F75" s="98"/>
      <c r="G75" s="93">
        <v>0</v>
      </c>
      <c r="H75" s="93">
        <v>7776.7</v>
      </c>
      <c r="I75" s="93"/>
      <c r="J75" s="93"/>
      <c r="K75" s="93"/>
      <c r="L75" s="102">
        <f>L71+G75-H75</f>
        <v>693125.08000000007</v>
      </c>
    </row>
    <row r="76" spans="1:12">
      <c r="A76" s="103" t="s">
        <v>64</v>
      </c>
      <c r="B76" s="99" t="s">
        <v>68</v>
      </c>
      <c r="C76" s="99"/>
      <c r="D76" s="99"/>
      <c r="E76" s="99"/>
      <c r="F76" s="99"/>
      <c r="G76" s="94"/>
      <c r="H76" s="94"/>
      <c r="I76" s="94"/>
      <c r="J76" s="94"/>
      <c r="K76" s="94"/>
      <c r="L76" s="104"/>
    </row>
    <row r="77" spans="1:12">
      <c r="A77" s="105" t="s">
        <v>118</v>
      </c>
      <c r="B77" s="99"/>
      <c r="C77" s="99"/>
      <c r="D77" s="99"/>
      <c r="E77" s="99"/>
      <c r="F77" s="99"/>
      <c r="G77" s="94"/>
      <c r="H77" s="94"/>
      <c r="I77" s="94"/>
      <c r="J77" s="94"/>
      <c r="K77" s="94"/>
      <c r="L77" s="104" t="s">
        <v>119</v>
      </c>
    </row>
    <row r="78" spans="1:12" ht="15.75" thickBot="1">
      <c r="A78" s="96" t="s">
        <v>181</v>
      </c>
      <c r="B78" s="100"/>
      <c r="C78" s="100"/>
      <c r="D78" s="100"/>
      <c r="E78" s="100"/>
      <c r="F78" s="100"/>
      <c r="G78" s="95"/>
      <c r="H78" s="95"/>
      <c r="I78" s="95"/>
      <c r="J78" s="95"/>
      <c r="K78" s="95"/>
      <c r="L78" s="106"/>
    </row>
    <row r="79" spans="1:12">
      <c r="G79" s="6"/>
      <c r="H79" s="6"/>
      <c r="I79" s="6"/>
      <c r="J79" s="6"/>
      <c r="K79" s="6"/>
      <c r="L79" s="6"/>
    </row>
    <row r="80" spans="1:12">
      <c r="A80" s="29">
        <v>7</v>
      </c>
      <c r="B80" s="30">
        <v>42034</v>
      </c>
      <c r="C80" s="29" t="s">
        <v>53</v>
      </c>
      <c r="D80" s="29" t="s">
        <v>8</v>
      </c>
      <c r="E80" s="29">
        <v>1</v>
      </c>
      <c r="F80" s="28"/>
      <c r="G80" s="31">
        <v>96.79</v>
      </c>
      <c r="H80" s="31">
        <v>0</v>
      </c>
      <c r="I80" s="31"/>
      <c r="J80" s="31"/>
      <c r="K80" s="31"/>
      <c r="L80" s="31">
        <f>L75+G80-H80</f>
        <v>693221.87000000011</v>
      </c>
    </row>
    <row r="81" spans="1:12">
      <c r="A81" s="32" t="s">
        <v>64</v>
      </c>
      <c r="B81" s="28" t="s">
        <v>67</v>
      </c>
      <c r="C81" s="28"/>
      <c r="D81" s="28"/>
      <c r="E81" s="28"/>
      <c r="F81" s="28"/>
      <c r="G81" s="31"/>
      <c r="H81" s="31"/>
      <c r="I81" s="31"/>
      <c r="J81" s="31"/>
      <c r="K81" s="31"/>
      <c r="L81" s="31"/>
    </row>
    <row r="82" spans="1:12">
      <c r="A82" s="33" t="s">
        <v>114</v>
      </c>
      <c r="B82" s="28"/>
      <c r="C82" s="28"/>
      <c r="D82" s="28"/>
      <c r="E82" s="28"/>
      <c r="F82" s="28"/>
      <c r="G82" s="31"/>
      <c r="H82" s="31"/>
      <c r="I82" s="31"/>
      <c r="J82" s="31"/>
      <c r="K82" s="31"/>
      <c r="L82" s="34" t="s">
        <v>115</v>
      </c>
    </row>
    <row r="83" spans="1:12">
      <c r="A83" s="33" t="s">
        <v>117</v>
      </c>
      <c r="B83" s="28"/>
      <c r="C83" s="28"/>
      <c r="D83" s="28"/>
      <c r="E83" s="28"/>
      <c r="F83" s="28"/>
      <c r="G83" s="31"/>
      <c r="H83" s="31"/>
      <c r="I83" s="31"/>
      <c r="J83" s="31"/>
      <c r="K83" s="31"/>
      <c r="L83" s="34" t="s">
        <v>116</v>
      </c>
    </row>
    <row r="84" spans="1:12">
      <c r="G84" s="6"/>
      <c r="H84" s="6"/>
      <c r="I84" s="6"/>
      <c r="J84" s="6"/>
      <c r="K84" s="6"/>
      <c r="L84" s="6"/>
    </row>
    <row r="85" spans="1:12">
      <c r="A85" s="29">
        <v>8</v>
      </c>
      <c r="B85" s="30">
        <v>42062</v>
      </c>
      <c r="C85" s="29" t="s">
        <v>12</v>
      </c>
      <c r="D85" s="29" t="s">
        <v>8</v>
      </c>
      <c r="E85" s="29">
        <v>1</v>
      </c>
      <c r="F85" s="28"/>
      <c r="G85" s="31">
        <v>27.43</v>
      </c>
      <c r="H85" s="31">
        <v>0</v>
      </c>
      <c r="I85" s="31"/>
      <c r="J85" s="31"/>
      <c r="K85" s="31"/>
      <c r="L85" s="31">
        <f>L80+G85-H85</f>
        <v>693249.30000000016</v>
      </c>
    </row>
    <row r="86" spans="1:12">
      <c r="A86" s="32" t="s">
        <v>64</v>
      </c>
      <c r="B86" s="28" t="s">
        <v>67</v>
      </c>
      <c r="C86" s="28"/>
      <c r="D86" s="28"/>
      <c r="E86" s="28"/>
      <c r="F86" s="28"/>
      <c r="G86" s="31"/>
      <c r="H86" s="31"/>
      <c r="I86" s="31"/>
      <c r="J86" s="31"/>
      <c r="K86" s="31"/>
      <c r="L86" s="31"/>
    </row>
    <row r="87" spans="1:12">
      <c r="A87" s="33" t="s">
        <v>121</v>
      </c>
      <c r="B87" s="28"/>
      <c r="C87" s="28"/>
      <c r="D87" s="28"/>
      <c r="E87" s="28"/>
      <c r="F87" s="28"/>
      <c r="G87" s="31"/>
      <c r="H87" s="31"/>
      <c r="I87" s="31"/>
      <c r="J87" s="31"/>
      <c r="K87" s="31"/>
      <c r="L87" s="34" t="s">
        <v>119</v>
      </c>
    </row>
    <row r="88" spans="1:12" ht="15.75" thickBot="1">
      <c r="G88" s="6"/>
      <c r="H88" s="6"/>
      <c r="I88" s="6"/>
      <c r="J88" s="6"/>
      <c r="K88" s="6"/>
      <c r="L88" s="6"/>
    </row>
    <row r="89" spans="1:12">
      <c r="A89" s="126">
        <v>8</v>
      </c>
      <c r="B89" s="127">
        <v>42062</v>
      </c>
      <c r="C89" s="128" t="s">
        <v>54</v>
      </c>
      <c r="D89" s="128" t="s">
        <v>8</v>
      </c>
      <c r="E89" s="128">
        <v>1</v>
      </c>
      <c r="F89" s="129"/>
      <c r="G89" s="130">
        <v>0</v>
      </c>
      <c r="H89" s="130">
        <v>693221.87</v>
      </c>
      <c r="I89" s="130"/>
      <c r="J89" s="130"/>
      <c r="K89" s="130"/>
      <c r="L89" s="131">
        <f>L85+G89-H89</f>
        <v>27.430000000167638</v>
      </c>
    </row>
    <row r="90" spans="1:12">
      <c r="A90" s="132" t="s">
        <v>64</v>
      </c>
      <c r="B90" s="133" t="s">
        <v>69</v>
      </c>
      <c r="C90" s="133"/>
      <c r="D90" s="133"/>
      <c r="E90" s="133"/>
      <c r="F90" s="133"/>
      <c r="G90" s="44"/>
      <c r="H90" s="44"/>
      <c r="I90" s="44"/>
      <c r="J90" s="44"/>
      <c r="K90" s="44"/>
      <c r="L90" s="134"/>
    </row>
    <row r="91" spans="1:12">
      <c r="A91" s="135" t="s">
        <v>120</v>
      </c>
      <c r="B91" s="133"/>
      <c r="C91" s="133"/>
      <c r="D91" s="133"/>
      <c r="E91" s="133"/>
      <c r="F91" s="133"/>
      <c r="G91" s="44"/>
      <c r="H91" s="44"/>
      <c r="I91" s="44"/>
      <c r="J91" s="44"/>
      <c r="K91" s="44"/>
      <c r="L91" s="136" t="s">
        <v>119</v>
      </c>
    </row>
    <row r="92" spans="1:12" ht="15.75" thickBot="1">
      <c r="A92" s="137" t="s">
        <v>188</v>
      </c>
      <c r="B92" s="138"/>
      <c r="C92" s="138"/>
      <c r="D92" s="138"/>
      <c r="E92" s="138"/>
      <c r="F92" s="138"/>
      <c r="G92" s="139"/>
      <c r="H92" s="139"/>
      <c r="I92" s="139"/>
      <c r="J92" s="139"/>
      <c r="K92" s="139"/>
      <c r="L92" s="140"/>
    </row>
    <row r="93" spans="1:12">
      <c r="G93" s="6"/>
      <c r="H93" s="6"/>
      <c r="I93" s="6"/>
      <c r="J93" s="6"/>
      <c r="K93" s="6"/>
      <c r="L93" s="6"/>
    </row>
    <row r="94" spans="1:12">
      <c r="A94" s="29">
        <v>10</v>
      </c>
      <c r="B94" s="30">
        <v>42104</v>
      </c>
      <c r="C94" s="29" t="s">
        <v>55</v>
      </c>
      <c r="D94" s="29" t="s">
        <v>8</v>
      </c>
      <c r="E94" s="28">
        <v>1</v>
      </c>
      <c r="F94" s="28"/>
      <c r="G94" s="31">
        <v>0</v>
      </c>
      <c r="H94" s="31">
        <v>27.43</v>
      </c>
      <c r="I94" s="31"/>
      <c r="J94" s="31"/>
      <c r="K94" s="31"/>
      <c r="L94" s="31">
        <f>L89+G94-H94</f>
        <v>1.6763834764788044E-10</v>
      </c>
    </row>
    <row r="95" spans="1:12">
      <c r="A95" s="32" t="s">
        <v>64</v>
      </c>
      <c r="B95" s="28" t="s">
        <v>56</v>
      </c>
      <c r="C95" s="28"/>
      <c r="D95" s="28"/>
      <c r="E95" s="28"/>
      <c r="F95" s="28"/>
      <c r="G95" s="28"/>
      <c r="H95" s="28"/>
      <c r="I95" s="28"/>
      <c r="J95" s="28"/>
      <c r="K95" s="28"/>
      <c r="L95" s="28"/>
    </row>
    <row r="96" spans="1:12">
      <c r="A96" s="33" t="s">
        <v>123</v>
      </c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33" t="s">
        <v>122</v>
      </c>
    </row>
    <row r="97" spans="1:12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</row>
    <row r="98" spans="1:12">
      <c r="B98" t="s">
        <v>70</v>
      </c>
      <c r="G98" s="7">
        <f>SUM(G41:G97)</f>
        <v>701026.00000000012</v>
      </c>
      <c r="H98" s="7">
        <f>SUM(H41:H97)</f>
        <v>701026</v>
      </c>
    </row>
  </sheetData>
  <mergeCells count="4">
    <mergeCell ref="H3:I3"/>
    <mergeCell ref="D3:E3"/>
    <mergeCell ref="F3:G3"/>
    <mergeCell ref="J3:K3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86</vt:i4>
      </vt:variant>
    </vt:vector>
  </HeadingPairs>
  <TitlesOfParts>
    <vt:vector size="92" baseType="lpstr">
      <vt:lpstr>Concourse B</vt:lpstr>
      <vt:lpstr>RF Question Sheet</vt:lpstr>
      <vt:lpstr>Summary</vt:lpstr>
      <vt:lpstr>11400 Entitlement review</vt:lpstr>
      <vt:lpstr>11500 SCAS review</vt:lpstr>
      <vt:lpstr>11600  RAISE review</vt:lpstr>
      <vt:lpstr>'Concourse B'!Print_Area</vt:lpstr>
      <vt:lpstr>TMB1061449956</vt:lpstr>
      <vt:lpstr>TMB1074623144</vt:lpstr>
      <vt:lpstr>TMB1108584180</vt:lpstr>
      <vt:lpstr>TMB1168150177</vt:lpstr>
      <vt:lpstr>TMB1183390296</vt:lpstr>
      <vt:lpstr>TMB1192380047</vt:lpstr>
      <vt:lpstr>TMB1215788740</vt:lpstr>
      <vt:lpstr>TMB124151471</vt:lpstr>
      <vt:lpstr>TMB1260431456</vt:lpstr>
      <vt:lpstr>TMB1305330636</vt:lpstr>
      <vt:lpstr>TMB1325208956</vt:lpstr>
      <vt:lpstr>TMB1328502253</vt:lpstr>
      <vt:lpstr>TMB1368881770</vt:lpstr>
      <vt:lpstr>TMB1376477042</vt:lpstr>
      <vt:lpstr>TMB142012435</vt:lpstr>
      <vt:lpstr>TMB1435489125</vt:lpstr>
      <vt:lpstr>TMB1440780390</vt:lpstr>
      <vt:lpstr>TMB1495529274</vt:lpstr>
      <vt:lpstr>TMB1510077553</vt:lpstr>
      <vt:lpstr>TMB1516683535</vt:lpstr>
      <vt:lpstr>TMB1537066194</vt:lpstr>
      <vt:lpstr>TMB1537906759</vt:lpstr>
      <vt:lpstr>TMB157905618</vt:lpstr>
      <vt:lpstr>TMB159418635</vt:lpstr>
      <vt:lpstr>TMB1598916810</vt:lpstr>
      <vt:lpstr>TMB1612544762</vt:lpstr>
      <vt:lpstr>TMB1694124973</vt:lpstr>
      <vt:lpstr>TMB1695232801</vt:lpstr>
      <vt:lpstr>TMB1708910328</vt:lpstr>
      <vt:lpstr>TMB1710018156</vt:lpstr>
      <vt:lpstr>TMB1790055163</vt:lpstr>
      <vt:lpstr>TMB1824550725</vt:lpstr>
      <vt:lpstr>TMB1831641658</vt:lpstr>
      <vt:lpstr>TMB1867027360</vt:lpstr>
      <vt:lpstr>TMB1890218365</vt:lpstr>
      <vt:lpstr>TMB1932190661</vt:lpstr>
      <vt:lpstr>TMB1983726010</vt:lpstr>
      <vt:lpstr>TMB2011249177</vt:lpstr>
      <vt:lpstr>TMB2024777979</vt:lpstr>
      <vt:lpstr>TMB2048503510</vt:lpstr>
      <vt:lpstr>TMB2055327180</vt:lpstr>
      <vt:lpstr>TMB2145106152</vt:lpstr>
      <vt:lpstr>TMB244192993</vt:lpstr>
      <vt:lpstr>TMB286283827</vt:lpstr>
      <vt:lpstr>TMB314914822</vt:lpstr>
      <vt:lpstr>TMB331331732</vt:lpstr>
      <vt:lpstr>TMB351210052</vt:lpstr>
      <vt:lpstr>TMB392815935</vt:lpstr>
      <vt:lpstr>TMB413149019</vt:lpstr>
      <vt:lpstr>TMB440840299</vt:lpstr>
      <vt:lpstr>TMB462212248</vt:lpstr>
      <vt:lpstr>TMB473792657</vt:lpstr>
      <vt:lpstr>TMB475305674</vt:lpstr>
      <vt:lpstr>TMB487756835</vt:lpstr>
      <vt:lpstr>TMB51561011</vt:lpstr>
      <vt:lpstr>TMB522519660</vt:lpstr>
      <vt:lpstr>TMB524705129</vt:lpstr>
      <vt:lpstr>TMB525090930</vt:lpstr>
      <vt:lpstr>TMB539846098</vt:lpstr>
      <vt:lpstr>TMB603813220</vt:lpstr>
      <vt:lpstr>TMB610686465</vt:lpstr>
      <vt:lpstr>TMB614751364</vt:lpstr>
      <vt:lpstr>TMB645804904</vt:lpstr>
      <vt:lpstr>TMB654626542</vt:lpstr>
      <vt:lpstr>TMB658206490</vt:lpstr>
      <vt:lpstr>TMB661568750</vt:lpstr>
      <vt:lpstr>TMB672793545</vt:lpstr>
      <vt:lpstr>TMB684740367</vt:lpstr>
      <vt:lpstr>TMB702532368</vt:lpstr>
      <vt:lpstr>TMB710364716</vt:lpstr>
      <vt:lpstr>TMB726109174</vt:lpstr>
      <vt:lpstr>TMB735920102</vt:lpstr>
      <vt:lpstr>TMB760990537</vt:lpstr>
      <vt:lpstr>TMB819834507</vt:lpstr>
      <vt:lpstr>TMB858384169</vt:lpstr>
      <vt:lpstr>TMB860817513</vt:lpstr>
      <vt:lpstr>TMB871844008</vt:lpstr>
      <vt:lpstr>TMB924991524</vt:lpstr>
      <vt:lpstr>TMB941358859</vt:lpstr>
      <vt:lpstr>TMB945641446</vt:lpstr>
      <vt:lpstr>TMB951960777</vt:lpstr>
      <vt:lpstr>TMB965519766</vt:lpstr>
      <vt:lpstr>TMP2132200227</vt:lpstr>
      <vt:lpstr>TMP649988341</vt:lpstr>
      <vt:lpstr>TMP755294083</vt:lpstr>
    </vt:vector>
  </TitlesOfParts>
  <Company>Virginia IT Infrastructure Partnership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Parks, Earl (VDOT)</dc:creator>
  <cp:lastModifiedBy>Renee Ford</cp:lastModifiedBy>
  <cp:lastPrinted>2017-04-25T20:08:42Z</cp:lastPrinted>
  <dcterms:created xsi:type="dcterms:W3CDTF">2017-02-16T12:52:35Z</dcterms:created>
  <dcterms:modified xsi:type="dcterms:W3CDTF">2017-04-26T00:25:44Z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tiveLinkConverted">
    <vt:bool>true</vt:bool>
  </property>
</Properties>
</file>